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B34B847E-F2D2-4A87-8C59-1E00FEE2463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5" l="1"/>
  <c r="C8" i="15"/>
  <c r="C7" i="15"/>
  <c r="C10" i="15"/>
  <c r="E8" i="15" s="1"/>
  <c r="E10" i="14"/>
  <c r="C10" i="14"/>
  <c r="K10" i="13"/>
  <c r="K9" i="13"/>
  <c r="K8" i="13"/>
  <c r="G10" i="13"/>
  <c r="G9" i="13"/>
  <c r="G8" i="13"/>
  <c r="E10" i="13"/>
  <c r="I10" i="13"/>
  <c r="Q9" i="12"/>
  <c r="O9" i="12"/>
  <c r="M9" i="12"/>
  <c r="K9" i="12"/>
  <c r="I9" i="12"/>
  <c r="G9" i="12"/>
  <c r="E9" i="12"/>
  <c r="C9" i="12"/>
  <c r="M36" i="11"/>
  <c r="O36" i="11"/>
  <c r="Q36" i="11"/>
  <c r="S36" i="11"/>
  <c r="U9" i="11" s="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U33" i="11" s="1"/>
  <c r="S34" i="11"/>
  <c r="S35" i="11"/>
  <c r="S8" i="11"/>
  <c r="C36" i="11"/>
  <c r="E36" i="11"/>
  <c r="G36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8" i="11"/>
  <c r="Q18" i="10"/>
  <c r="Q27" i="10"/>
  <c r="M31" i="10"/>
  <c r="O31" i="10"/>
  <c r="Q9" i="10"/>
  <c r="Q10" i="10"/>
  <c r="Q11" i="10"/>
  <c r="Q12" i="10"/>
  <c r="Q13" i="10"/>
  <c r="Q14" i="10"/>
  <c r="Q15" i="10"/>
  <c r="Q16" i="10"/>
  <c r="Q17" i="10"/>
  <c r="Q19" i="10"/>
  <c r="Q20" i="10"/>
  <c r="Q21" i="10"/>
  <c r="Q22" i="10"/>
  <c r="Q23" i="10"/>
  <c r="Q24" i="10"/>
  <c r="Q25" i="10"/>
  <c r="Q26" i="10"/>
  <c r="Q28" i="10"/>
  <c r="Q29" i="10"/>
  <c r="Q30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8" i="10"/>
  <c r="G31" i="10"/>
  <c r="E31" i="10"/>
  <c r="O26" i="9"/>
  <c r="M26" i="9"/>
  <c r="G26" i="9"/>
  <c r="E26" i="9"/>
  <c r="Q9" i="9"/>
  <c r="Q10" i="9"/>
  <c r="Q11" i="9"/>
  <c r="Q26" i="9" s="1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8" i="9"/>
  <c r="I25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8" i="9"/>
  <c r="I26" i="9" s="1"/>
  <c r="O14" i="8"/>
  <c r="O19" i="8" s="1"/>
  <c r="Q19" i="8"/>
  <c r="S19" i="8"/>
  <c r="M19" i="8"/>
  <c r="K19" i="8"/>
  <c r="I19" i="8"/>
  <c r="S10" i="7"/>
  <c r="Q10" i="7"/>
  <c r="O10" i="7"/>
  <c r="M10" i="7"/>
  <c r="K10" i="7"/>
  <c r="I10" i="7"/>
  <c r="Q10" i="6"/>
  <c r="O10" i="6"/>
  <c r="M10" i="6"/>
  <c r="K10" i="6"/>
  <c r="S10" i="6"/>
  <c r="W10" i="3"/>
  <c r="AA10" i="3"/>
  <c r="AG10" i="3"/>
  <c r="AI10" i="3"/>
  <c r="AK10" i="3"/>
  <c r="S10" i="3"/>
  <c r="Q10" i="3"/>
  <c r="Y27" i="1"/>
  <c r="W27" i="1"/>
  <c r="U27" i="1"/>
  <c r="O27" i="1"/>
  <c r="K27" i="1"/>
  <c r="G27" i="1"/>
  <c r="E27" i="1"/>
  <c r="I31" i="10" l="1"/>
  <c r="E7" i="15"/>
  <c r="E9" i="15"/>
  <c r="E10" i="15" s="1"/>
  <c r="U8" i="11"/>
  <c r="U32" i="11"/>
  <c r="U28" i="11"/>
  <c r="U24" i="11"/>
  <c r="U20" i="11"/>
  <c r="U16" i="11"/>
  <c r="U12" i="11"/>
  <c r="U35" i="11"/>
  <c r="U31" i="11"/>
  <c r="U27" i="11"/>
  <c r="U23" i="11"/>
  <c r="U19" i="11"/>
  <c r="U15" i="11"/>
  <c r="U11" i="11"/>
  <c r="U34" i="11"/>
  <c r="U30" i="11"/>
  <c r="U26" i="11"/>
  <c r="U22" i="11"/>
  <c r="U18" i="11"/>
  <c r="U14" i="11"/>
  <c r="U10" i="11"/>
  <c r="U29" i="11"/>
  <c r="U25" i="11"/>
  <c r="U21" i="11"/>
  <c r="U17" i="11"/>
  <c r="U13" i="11"/>
  <c r="I36" i="11"/>
  <c r="Q31" i="10"/>
  <c r="G10" i="15"/>
  <c r="U36" i="11" l="1"/>
  <c r="K10" i="11"/>
  <c r="K14" i="11"/>
  <c r="K18" i="11"/>
  <c r="K22" i="11"/>
  <c r="K26" i="11"/>
  <c r="K30" i="11"/>
  <c r="K34" i="11"/>
  <c r="K11" i="11"/>
  <c r="K15" i="11"/>
  <c r="K19" i="11"/>
  <c r="K23" i="11"/>
  <c r="K27" i="11"/>
  <c r="K35" i="11"/>
  <c r="K25" i="11"/>
  <c r="K12" i="11"/>
  <c r="K16" i="11"/>
  <c r="K20" i="11"/>
  <c r="K24" i="11"/>
  <c r="K28" i="11"/>
  <c r="K32" i="11"/>
  <c r="K8" i="11"/>
  <c r="K9" i="11"/>
  <c r="K13" i="11"/>
  <c r="K17" i="11"/>
  <c r="K21" i="11"/>
  <c r="K29" i="11"/>
  <c r="K33" i="11"/>
  <c r="K31" i="11"/>
  <c r="K36" i="11" l="1"/>
</calcChain>
</file>

<file path=xl/sharedStrings.xml><?xml version="1.0" encoding="utf-8"?>
<sst xmlns="http://schemas.openxmlformats.org/spreadsheetml/2006/main" count="504" uniqueCount="122">
  <si>
    <t>صندوق سرمایه گذاری تعالی دانش مالی اسلامی</t>
  </si>
  <si>
    <t>صورت وضعیت پورتفوی</t>
  </si>
  <si>
    <t>برای ماه منتهی به 1401/06/31</t>
  </si>
  <si>
    <t>نام شرکت</t>
  </si>
  <si>
    <t>1401/05/31</t>
  </si>
  <si>
    <t>تغییرات طی دوره</t>
  </si>
  <si>
    <t>1401/06/31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</si>
  <si>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</si>
  <si>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</si>
  <si>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</si>
  <si>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</si>
  <si>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</si>
  <si>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</si>
  <si>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</si>
  <si>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</si>
  <si>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آهن و فولاد غدیر ایرانیان</t>
  </si>
  <si>
    <t>پالایش نفت اصفهان</t>
  </si>
  <si>
    <t>پالایش نفت تبریز</t>
  </si>
  <si>
    <t>پویا زرکان آق دره</t>
  </si>
  <si>
    <t>تولید ژلاتین کپسول ایران</t>
  </si>
  <si>
    <t>تولیدمواداولیه‌داروپخش‌</t>
  </si>
  <si>
    <t>زرین معدن آسیا</t>
  </si>
  <si>
    <t>سرمایه گذاری تامین اجتماعی</t>
  </si>
  <si>
    <t>سرمایه گذاری صدرتامین</t>
  </si>
  <si>
    <t>سرمایه‌گذاری‌ سپه‌</t>
  </si>
  <si>
    <t>سرمایه‌گذاری‌غدیر(هلدینگ‌</t>
  </si>
  <si>
    <t>سیمان‌هگمتان‌</t>
  </si>
  <si>
    <t>صنایع مس افق کرمان</t>
  </si>
  <si>
    <t>فجر انرژی خلیج فارس</t>
  </si>
  <si>
    <t>فولاد مبارکه اصفهان</t>
  </si>
  <si>
    <t>گسترش نفت و گاز پارسیان</t>
  </si>
  <si>
    <t>مبین انرژی خلیج فارس</t>
  </si>
  <si>
    <t>پاکدیس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</si>
  <si>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</si>
  <si>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</si>
  <si>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</si>
  <si>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</si>
  <si>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</si>
  <si>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</si>
  <si>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</si>
  <si>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</si>
  <si>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</si>
  <si>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اسنادخزانه-م3بودجه99-011110</t>
  </si>
  <si>
    <t>بله</t>
  </si>
  <si>
    <t>1399/06/22</t>
  </si>
  <si>
    <t>1401/11/10</t>
  </si>
  <si>
    <t>40.42%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</si>
  <si>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</si>
  <si>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</si>
  <si>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</si>
  <si>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</si>
  <si>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</si>
  <si>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</si>
  <si>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</si>
  <si>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</si>
  <si>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</si>
  <si>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</si>
  <si>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</si>
  <si>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</si>
  <si>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</si>
  <si>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</si>
  <si>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</si>
  <si>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</si>
  <si>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</si>
  <si>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</si>
  <si>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</si>
  <si>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</si>
  <si>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</si>
  <si>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</si>
  <si>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</si>
  <si>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</si>
  <si>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</si>
  <si>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</si>
  <si>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</si>
  <si>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</si>
  <si>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</si>
  <si>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</si>
  <si>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</si>
  <si>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</si>
  <si>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سیمان‌ارومیه‌</t>
  </si>
  <si>
    <t>1401/02/10</t>
  </si>
  <si>
    <t>1401/04/29</t>
  </si>
  <si>
    <t>1401/05/11</t>
  </si>
  <si>
    <t>1401/04/15</t>
  </si>
  <si>
    <t>1401/04/26</t>
  </si>
  <si>
    <t>1401/05/30</t>
  </si>
  <si>
    <t>سیمان ساوه</t>
  </si>
  <si>
    <t>1401/02/26</t>
  </si>
  <si>
    <t>1401/03/01</t>
  </si>
  <si>
    <t>حمل و نقل گهرترابر سیرجان</t>
  </si>
  <si>
    <t>1401/04/01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</si>
  <si>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</si>
  <si>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</si>
  <si>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</si>
  <si>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</si>
  <si>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</si>
  <si>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سرمایه‌ گذاری‌ پارس‌ توشه‌</t>
  </si>
  <si>
    <t>ح . سیمان‌ارومیه‌</t>
  </si>
  <si>
    <t>ح . سرمایه‌گذاری‌ سپه‌</t>
  </si>
  <si>
    <t>سیمان خوزستان</t>
  </si>
  <si>
    <t>ح. پالایش نفت تبریز</t>
  </si>
  <si>
    <t>پتروشیمی تندگویان</t>
  </si>
  <si>
    <t>صندوق پالایشی یکم-سهام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</si>
  <si>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</si>
  <si>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</si>
  <si>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</si>
  <si>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</si>
  <si>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</si>
  <si>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</si>
  <si>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</si>
  <si>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</si>
  <si>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</si>
  <si>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</si>
  <si>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</si>
  <si>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</si>
  <si>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</si>
  <si>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</si>
  <si>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</si>
  <si>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</si>
  <si>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1401/06/01</t>
  </si>
  <si>
    <t xml:space="preserve">از ابتدای سال مالی 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</si>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</sst>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0</xdr:row>
          <xdr:rowOff>85725</xdr:rowOff>
        </xdr:from>
        <xdr:to>
          <xdr:col>10</xdr:col>
          <xdr:colOff>476250</xdr:colOff>
          <xdr:row>35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C9F8A-8D91-4938-BB4E-98CB7C766831}">
  <dimension ref="A1"/>
  <sheetViews>
    <sheetView rightToLeft="1" view="pageBreakPreview" zoomScale="60" zoomScaleNormal="115" workbookViewId="0">
      <selection activeCell="K27" sqref="K27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238125</xdr:colOff>
                <xdr:row>0</xdr:row>
                <xdr:rowOff>85725</xdr:rowOff>
              </from>
              <to>
                <xdr:col>10</xdr:col>
                <xdr:colOff>476250</xdr:colOff>
                <xdr:row>35</xdr:row>
                <xdr:rowOff>66675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7"/>
  <sheetViews>
    <sheetView rightToLeft="1" workbookViewId="0">
      <selection activeCell="U33" sqref="U33"/>
    </sheetView>
  </sheetViews>
  <sheetFormatPr defaultRowHeight="24"/>
  <cols>
    <col min="1" max="1" width="26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.75">
      <c r="A3" s="14" t="s">
        <v>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.75">
      <c r="A6" s="14" t="s">
        <v>3</v>
      </c>
      <c r="C6" s="15" t="s">
        <v>65</v>
      </c>
      <c r="D6" s="15" t="s">
        <v>65</v>
      </c>
      <c r="E6" s="15" t="s">
        <v>65</v>
      </c>
      <c r="F6" s="15" t="s">
        <v>65</v>
      </c>
      <c r="G6" s="15" t="s">
        <v>65</v>
      </c>
      <c r="H6" s="15" t="s">
        <v>65</v>
      </c>
      <c r="I6" s="15" t="s">
        <v>65</v>
      </c>
      <c r="J6" s="15" t="s">
        <v>65</v>
      </c>
      <c r="K6" s="15" t="s">
        <v>65</v>
      </c>
      <c r="M6" s="15" t="s">
        <v>66</v>
      </c>
      <c r="N6" s="15" t="s">
        <v>66</v>
      </c>
      <c r="O6" s="15" t="s">
        <v>66</v>
      </c>
      <c r="P6" s="15" t="s">
        <v>66</v>
      </c>
      <c r="Q6" s="15" t="s">
        <v>66</v>
      </c>
      <c r="R6" s="15" t="s">
        <v>66</v>
      </c>
      <c r="S6" s="15" t="s">
        <v>66</v>
      </c>
      <c r="T6" s="15" t="s">
        <v>66</v>
      </c>
      <c r="U6" s="15" t="s">
        <v>66</v>
      </c>
    </row>
    <row r="7" spans="1:21" ht="24.75">
      <c r="A7" s="15" t="s">
        <v>3</v>
      </c>
      <c r="C7" s="15" t="s">
        <v>103</v>
      </c>
      <c r="E7" s="15" t="s">
        <v>104</v>
      </c>
      <c r="G7" s="15" t="s">
        <v>105</v>
      </c>
      <c r="I7" s="15" t="s">
        <v>53</v>
      </c>
      <c r="K7" s="15" t="s">
        <v>106</v>
      </c>
      <c r="M7" s="15" t="s">
        <v>103</v>
      </c>
      <c r="O7" s="15" t="s">
        <v>104</v>
      </c>
      <c r="Q7" s="15" t="s">
        <v>105</v>
      </c>
      <c r="S7" s="15" t="s">
        <v>53</v>
      </c>
      <c r="U7" s="15" t="s">
        <v>106</v>
      </c>
    </row>
    <row r="8" spans="1:21">
      <c r="A8" s="1" t="s">
        <v>25</v>
      </c>
      <c r="C8" s="8">
        <v>0</v>
      </c>
      <c r="D8" s="8"/>
      <c r="E8" s="8">
        <v>-110098319</v>
      </c>
      <c r="F8" s="8"/>
      <c r="G8" s="8">
        <v>-6205423</v>
      </c>
      <c r="H8" s="8"/>
      <c r="I8" s="8">
        <f>C8+E8+G8</f>
        <v>-116303742</v>
      </c>
      <c r="J8" s="8"/>
      <c r="K8" s="9">
        <f>I8/$I$36</f>
        <v>0.11349205232971434</v>
      </c>
      <c r="L8" s="8"/>
      <c r="M8" s="8">
        <v>0</v>
      </c>
      <c r="N8" s="8"/>
      <c r="O8" s="8">
        <v>-151748159</v>
      </c>
      <c r="P8" s="8"/>
      <c r="Q8" s="8">
        <v>-10503587</v>
      </c>
      <c r="R8" s="8"/>
      <c r="S8" s="8">
        <f>M8+O8+Q8</f>
        <v>-162251746</v>
      </c>
      <c r="T8" s="8"/>
      <c r="U8" s="9">
        <f>S8/$S$36</f>
        <v>-4.1821635024649424E-2</v>
      </c>
    </row>
    <row r="9" spans="1:21">
      <c r="A9" s="1" t="s">
        <v>29</v>
      </c>
      <c r="C9" s="8">
        <v>0</v>
      </c>
      <c r="D9" s="8"/>
      <c r="E9" s="8">
        <v>-20350109</v>
      </c>
      <c r="F9" s="8"/>
      <c r="G9" s="8">
        <v>-49515947</v>
      </c>
      <c r="H9" s="8"/>
      <c r="I9" s="8">
        <f t="shared" ref="I9:I35" si="0">C9+E9+G9</f>
        <v>-69866056</v>
      </c>
      <c r="J9" s="8"/>
      <c r="K9" s="9">
        <f t="shared" ref="K9:K35" si="1">I9/$I$36</f>
        <v>6.8177016038080296E-2</v>
      </c>
      <c r="L9" s="8"/>
      <c r="M9" s="8">
        <v>230361900</v>
      </c>
      <c r="N9" s="8"/>
      <c r="O9" s="8">
        <v>-258332130</v>
      </c>
      <c r="P9" s="8"/>
      <c r="Q9" s="8">
        <v>64161201</v>
      </c>
      <c r="R9" s="8"/>
      <c r="S9" s="8">
        <f t="shared" ref="S9:S35" si="2">M9+O9+Q9</f>
        <v>36190971</v>
      </c>
      <c r="T9" s="8"/>
      <c r="U9" s="9">
        <f t="shared" ref="U9:U35" si="3">S9/$S$36</f>
        <v>9.328501034125523E-3</v>
      </c>
    </row>
    <row r="10" spans="1:21">
      <c r="A10" s="1" t="s">
        <v>21</v>
      </c>
      <c r="C10" s="8">
        <v>0</v>
      </c>
      <c r="D10" s="8"/>
      <c r="E10" s="8">
        <v>61786958</v>
      </c>
      <c r="F10" s="8"/>
      <c r="G10" s="8">
        <v>-89013407</v>
      </c>
      <c r="H10" s="8"/>
      <c r="I10" s="8">
        <f t="shared" si="0"/>
        <v>-27226449</v>
      </c>
      <c r="J10" s="8"/>
      <c r="K10" s="9">
        <f t="shared" si="1"/>
        <v>2.6568238661317523E-2</v>
      </c>
      <c r="L10" s="8"/>
      <c r="M10" s="8">
        <v>123463087</v>
      </c>
      <c r="N10" s="8"/>
      <c r="O10" s="8">
        <v>-254969041</v>
      </c>
      <c r="P10" s="8"/>
      <c r="Q10" s="8">
        <v>-408610011</v>
      </c>
      <c r="R10" s="8"/>
      <c r="S10" s="8">
        <f t="shared" si="2"/>
        <v>-540115965</v>
      </c>
      <c r="T10" s="8"/>
      <c r="U10" s="9">
        <f t="shared" si="3"/>
        <v>-0.13921904272892277</v>
      </c>
    </row>
    <row r="11" spans="1:21">
      <c r="A11" s="1" t="s">
        <v>15</v>
      </c>
      <c r="C11" s="8">
        <v>0</v>
      </c>
      <c r="D11" s="8"/>
      <c r="E11" s="8">
        <v>0</v>
      </c>
      <c r="F11" s="8"/>
      <c r="G11" s="8">
        <v>-86502396</v>
      </c>
      <c r="H11" s="8"/>
      <c r="I11" s="8">
        <f t="shared" si="0"/>
        <v>-86502396</v>
      </c>
      <c r="J11" s="8"/>
      <c r="K11" s="9">
        <f t="shared" si="1"/>
        <v>8.4411165837447191E-2</v>
      </c>
      <c r="L11" s="8"/>
      <c r="M11" s="8">
        <v>340000000</v>
      </c>
      <c r="N11" s="8"/>
      <c r="O11" s="8">
        <v>0</v>
      </c>
      <c r="P11" s="8"/>
      <c r="Q11" s="8">
        <v>1024566224</v>
      </c>
      <c r="R11" s="8"/>
      <c r="S11" s="8">
        <f t="shared" si="2"/>
        <v>1364566224</v>
      </c>
      <c r="T11" s="8"/>
      <c r="U11" s="9">
        <f t="shared" si="3"/>
        <v>0.35172743587666544</v>
      </c>
    </row>
    <row r="12" spans="1:21">
      <c r="A12" s="1" t="s">
        <v>24</v>
      </c>
      <c r="C12" s="8">
        <v>0</v>
      </c>
      <c r="D12" s="8"/>
      <c r="E12" s="8">
        <v>-2021332</v>
      </c>
      <c r="F12" s="8"/>
      <c r="G12" s="8">
        <v>0</v>
      </c>
      <c r="H12" s="8"/>
      <c r="I12" s="8">
        <f t="shared" si="0"/>
        <v>-2021332</v>
      </c>
      <c r="J12" s="8"/>
      <c r="K12" s="9">
        <f t="shared" si="1"/>
        <v>1.9724654871356257E-3</v>
      </c>
      <c r="L12" s="8"/>
      <c r="M12" s="8">
        <v>0</v>
      </c>
      <c r="N12" s="8"/>
      <c r="O12" s="8">
        <v>-51681238</v>
      </c>
      <c r="P12" s="8"/>
      <c r="Q12" s="8">
        <v>-1155556</v>
      </c>
      <c r="R12" s="8"/>
      <c r="S12" s="8">
        <f t="shared" si="2"/>
        <v>-52836794</v>
      </c>
      <c r="T12" s="8"/>
      <c r="U12" s="9">
        <f t="shared" si="3"/>
        <v>-1.3619089895899095E-2</v>
      </c>
    </row>
    <row r="13" spans="1:21">
      <c r="A13" s="1" t="s">
        <v>96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9">
        <f t="shared" si="1"/>
        <v>0</v>
      </c>
      <c r="L13" s="8"/>
      <c r="M13" s="8">
        <v>0</v>
      </c>
      <c r="N13" s="8"/>
      <c r="O13" s="8">
        <v>0</v>
      </c>
      <c r="P13" s="8"/>
      <c r="Q13" s="8">
        <v>98447296</v>
      </c>
      <c r="R13" s="8"/>
      <c r="S13" s="8">
        <f t="shared" si="2"/>
        <v>98447296</v>
      </c>
      <c r="T13" s="8"/>
      <c r="U13" s="9">
        <f t="shared" si="3"/>
        <v>2.5375547468534664E-2</v>
      </c>
    </row>
    <row r="14" spans="1:21">
      <c r="A14" s="1" t="s">
        <v>97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9">
        <f t="shared" si="1"/>
        <v>0</v>
      </c>
      <c r="L14" s="8"/>
      <c r="M14" s="8">
        <v>0</v>
      </c>
      <c r="N14" s="8"/>
      <c r="O14" s="8">
        <v>0</v>
      </c>
      <c r="P14" s="8"/>
      <c r="Q14" s="8">
        <v>14997754</v>
      </c>
      <c r="R14" s="8"/>
      <c r="S14" s="8">
        <f t="shared" si="2"/>
        <v>14997754</v>
      </c>
      <c r="T14" s="8"/>
      <c r="U14" s="9">
        <f t="shared" si="3"/>
        <v>3.8657864056358196E-3</v>
      </c>
    </row>
    <row r="15" spans="1:21">
      <c r="A15" s="1" t="s">
        <v>79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9">
        <f t="shared" si="1"/>
        <v>0</v>
      </c>
      <c r="L15" s="8"/>
      <c r="M15" s="8">
        <v>169537410</v>
      </c>
      <c r="N15" s="8"/>
      <c r="O15" s="8">
        <v>0</v>
      </c>
      <c r="P15" s="8"/>
      <c r="Q15" s="8">
        <v>106039381</v>
      </c>
      <c r="R15" s="8"/>
      <c r="S15" s="8">
        <f t="shared" si="2"/>
        <v>275576791</v>
      </c>
      <c r="T15" s="8"/>
      <c r="U15" s="9">
        <f t="shared" si="3"/>
        <v>7.103203668739623E-2</v>
      </c>
    </row>
    <row r="16" spans="1:21">
      <c r="A16" s="1" t="s">
        <v>17</v>
      </c>
      <c r="C16" s="8">
        <v>0</v>
      </c>
      <c r="D16" s="8"/>
      <c r="E16" s="8">
        <v>-51360018</v>
      </c>
      <c r="F16" s="8"/>
      <c r="G16" s="8">
        <v>0</v>
      </c>
      <c r="H16" s="8"/>
      <c r="I16" s="8">
        <f t="shared" si="0"/>
        <v>-51360018</v>
      </c>
      <c r="J16" s="8"/>
      <c r="K16" s="9">
        <f t="shared" si="1"/>
        <v>5.0118368938731742E-2</v>
      </c>
      <c r="L16" s="8"/>
      <c r="M16" s="8">
        <v>0</v>
      </c>
      <c r="N16" s="8"/>
      <c r="O16" s="8">
        <v>29486534</v>
      </c>
      <c r="P16" s="8"/>
      <c r="Q16" s="8">
        <v>247964087</v>
      </c>
      <c r="R16" s="8"/>
      <c r="S16" s="8">
        <f t="shared" si="2"/>
        <v>277450621</v>
      </c>
      <c r="T16" s="8"/>
      <c r="U16" s="9">
        <f t="shared" si="3"/>
        <v>7.1515030777076091E-2</v>
      </c>
    </row>
    <row r="17" spans="1:21">
      <c r="A17" s="1" t="s">
        <v>16</v>
      </c>
      <c r="C17" s="8">
        <v>0</v>
      </c>
      <c r="D17" s="8"/>
      <c r="E17" s="8">
        <v>-233128170</v>
      </c>
      <c r="F17" s="8"/>
      <c r="G17" s="8">
        <v>0</v>
      </c>
      <c r="H17" s="8"/>
      <c r="I17" s="8">
        <f t="shared" si="0"/>
        <v>-233128170</v>
      </c>
      <c r="J17" s="8"/>
      <c r="K17" s="9">
        <f t="shared" si="1"/>
        <v>0.22749220286627184</v>
      </c>
      <c r="L17" s="8"/>
      <c r="M17" s="8">
        <v>234947700</v>
      </c>
      <c r="N17" s="8"/>
      <c r="O17" s="8">
        <v>-183756119</v>
      </c>
      <c r="P17" s="8"/>
      <c r="Q17" s="8">
        <v>477783223</v>
      </c>
      <c r="R17" s="8"/>
      <c r="S17" s="8">
        <f t="shared" si="2"/>
        <v>528974804</v>
      </c>
      <c r="T17" s="8"/>
      <c r="U17" s="9">
        <f t="shared" si="3"/>
        <v>0.13634732282094186</v>
      </c>
    </row>
    <row r="18" spans="1:21">
      <c r="A18" s="1" t="s">
        <v>98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9">
        <f t="shared" si="1"/>
        <v>0</v>
      </c>
      <c r="L18" s="8"/>
      <c r="M18" s="8">
        <v>0</v>
      </c>
      <c r="N18" s="8"/>
      <c r="O18" s="8">
        <v>0</v>
      </c>
      <c r="P18" s="8"/>
      <c r="Q18" s="8">
        <v>0</v>
      </c>
      <c r="R18" s="8"/>
      <c r="S18" s="8">
        <f t="shared" si="2"/>
        <v>0</v>
      </c>
      <c r="T18" s="8"/>
      <c r="U18" s="9">
        <f t="shared" si="3"/>
        <v>0</v>
      </c>
    </row>
    <row r="19" spans="1:21">
      <c r="A19" s="1" t="s">
        <v>30</v>
      </c>
      <c r="C19" s="8">
        <v>0</v>
      </c>
      <c r="D19" s="8"/>
      <c r="E19" s="8">
        <v>30376708</v>
      </c>
      <c r="F19" s="8"/>
      <c r="G19" s="8">
        <v>0</v>
      </c>
      <c r="H19" s="8"/>
      <c r="I19" s="8">
        <f t="shared" si="0"/>
        <v>30376708</v>
      </c>
      <c r="J19" s="8"/>
      <c r="K19" s="9">
        <f t="shared" si="1"/>
        <v>-2.9642338884852494E-2</v>
      </c>
      <c r="L19" s="8"/>
      <c r="M19" s="8">
        <v>0</v>
      </c>
      <c r="N19" s="8"/>
      <c r="O19" s="8">
        <v>94323002</v>
      </c>
      <c r="P19" s="8"/>
      <c r="Q19" s="8">
        <v>53100831</v>
      </c>
      <c r="R19" s="8"/>
      <c r="S19" s="8">
        <f t="shared" si="2"/>
        <v>147423833</v>
      </c>
      <c r="T19" s="8"/>
      <c r="U19" s="9">
        <f t="shared" si="3"/>
        <v>3.7999626442607695E-2</v>
      </c>
    </row>
    <row r="20" spans="1:21">
      <c r="A20" s="1" t="s">
        <v>99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9">
        <f t="shared" si="1"/>
        <v>0</v>
      </c>
      <c r="L20" s="8"/>
      <c r="M20" s="8">
        <v>0</v>
      </c>
      <c r="N20" s="8"/>
      <c r="O20" s="8">
        <v>0</v>
      </c>
      <c r="P20" s="8"/>
      <c r="Q20" s="8">
        <v>173384552</v>
      </c>
      <c r="R20" s="8"/>
      <c r="S20" s="8">
        <f t="shared" si="2"/>
        <v>173384552</v>
      </c>
      <c r="T20" s="8"/>
      <c r="U20" s="9">
        <f t="shared" si="3"/>
        <v>4.4691201367141831E-2</v>
      </c>
    </row>
    <row r="21" spans="1:21">
      <c r="A21" s="1" t="s">
        <v>31</v>
      </c>
      <c r="C21" s="8">
        <v>0</v>
      </c>
      <c r="D21" s="8"/>
      <c r="E21" s="8">
        <v>-72503631</v>
      </c>
      <c r="F21" s="8"/>
      <c r="G21" s="8">
        <v>0</v>
      </c>
      <c r="H21" s="8"/>
      <c r="I21" s="8">
        <f t="shared" si="0"/>
        <v>-72503631</v>
      </c>
      <c r="J21" s="8"/>
      <c r="K21" s="9">
        <f t="shared" si="1"/>
        <v>7.0750826603208514E-2</v>
      </c>
      <c r="L21" s="8"/>
      <c r="M21" s="8">
        <v>325000000</v>
      </c>
      <c r="N21" s="8"/>
      <c r="O21" s="8">
        <v>-159698232</v>
      </c>
      <c r="P21" s="8"/>
      <c r="Q21" s="8">
        <v>-10340494</v>
      </c>
      <c r="R21" s="8"/>
      <c r="S21" s="8">
        <f t="shared" si="2"/>
        <v>154961274</v>
      </c>
      <c r="T21" s="8"/>
      <c r="U21" s="9">
        <f t="shared" si="3"/>
        <v>3.9942459812929813E-2</v>
      </c>
    </row>
    <row r="22" spans="1:21">
      <c r="A22" s="1" t="s">
        <v>100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9">
        <f t="shared" si="1"/>
        <v>0</v>
      </c>
      <c r="L22" s="8"/>
      <c r="M22" s="8">
        <v>0</v>
      </c>
      <c r="N22" s="8"/>
      <c r="O22" s="8">
        <v>0</v>
      </c>
      <c r="P22" s="8"/>
      <c r="Q22" s="8">
        <v>60172312</v>
      </c>
      <c r="R22" s="8"/>
      <c r="S22" s="8">
        <f t="shared" si="2"/>
        <v>60172312</v>
      </c>
      <c r="T22" s="8"/>
      <c r="U22" s="9">
        <f t="shared" si="3"/>
        <v>1.5509876060460594E-2</v>
      </c>
    </row>
    <row r="23" spans="1:21">
      <c r="A23" s="1" t="s">
        <v>23</v>
      </c>
      <c r="C23" s="8">
        <v>0</v>
      </c>
      <c r="D23" s="8"/>
      <c r="E23" s="8">
        <v>-170828261</v>
      </c>
      <c r="F23" s="8"/>
      <c r="G23" s="8">
        <v>0</v>
      </c>
      <c r="H23" s="8"/>
      <c r="I23" s="8">
        <f t="shared" si="0"/>
        <v>-170828261</v>
      </c>
      <c r="J23" s="8"/>
      <c r="K23" s="9">
        <f t="shared" si="1"/>
        <v>0.16669841918591147</v>
      </c>
      <c r="L23" s="8"/>
      <c r="M23" s="8">
        <v>165090489</v>
      </c>
      <c r="N23" s="8"/>
      <c r="O23" s="8">
        <v>-227996146</v>
      </c>
      <c r="P23" s="8"/>
      <c r="Q23" s="8">
        <v>69740739</v>
      </c>
      <c r="R23" s="8"/>
      <c r="S23" s="8">
        <f t="shared" si="2"/>
        <v>6835082</v>
      </c>
      <c r="T23" s="8"/>
      <c r="U23" s="9">
        <f t="shared" si="3"/>
        <v>1.7617949378957735E-3</v>
      </c>
    </row>
    <row r="24" spans="1:21">
      <c r="A24" s="1" t="s">
        <v>86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9">
        <f t="shared" si="1"/>
        <v>0</v>
      </c>
      <c r="L24" s="8"/>
      <c r="M24" s="8">
        <v>207153342</v>
      </c>
      <c r="N24" s="8"/>
      <c r="O24" s="8">
        <v>0</v>
      </c>
      <c r="P24" s="8"/>
      <c r="Q24" s="8">
        <v>-33592974</v>
      </c>
      <c r="R24" s="8"/>
      <c r="S24" s="8">
        <f t="shared" si="2"/>
        <v>173560368</v>
      </c>
      <c r="T24" s="8"/>
      <c r="U24" s="9">
        <f t="shared" si="3"/>
        <v>4.4736519292925471E-2</v>
      </c>
    </row>
    <row r="25" spans="1:21">
      <c r="A25" s="1" t="s">
        <v>22</v>
      </c>
      <c r="C25" s="8">
        <v>0</v>
      </c>
      <c r="D25" s="8"/>
      <c r="E25" s="8">
        <v>-67098375</v>
      </c>
      <c r="F25" s="8"/>
      <c r="G25" s="8">
        <v>0</v>
      </c>
      <c r="H25" s="8"/>
      <c r="I25" s="8">
        <f t="shared" si="0"/>
        <v>-67098375</v>
      </c>
      <c r="J25" s="8"/>
      <c r="K25" s="9">
        <f t="shared" si="1"/>
        <v>6.5476244837752481E-2</v>
      </c>
      <c r="L25" s="8"/>
      <c r="M25" s="8">
        <v>0</v>
      </c>
      <c r="N25" s="8"/>
      <c r="O25" s="8">
        <v>-257730437</v>
      </c>
      <c r="P25" s="8"/>
      <c r="Q25" s="8">
        <v>-36001934</v>
      </c>
      <c r="R25" s="8"/>
      <c r="S25" s="8">
        <f t="shared" si="2"/>
        <v>-293732371</v>
      </c>
      <c r="T25" s="8"/>
      <c r="U25" s="9">
        <f t="shared" si="3"/>
        <v>-7.5711777023878185E-2</v>
      </c>
    </row>
    <row r="26" spans="1:21">
      <c r="A26" s="1" t="s">
        <v>101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9">
        <f t="shared" si="1"/>
        <v>0</v>
      </c>
      <c r="L26" s="8"/>
      <c r="M26" s="8">
        <v>0</v>
      </c>
      <c r="N26" s="8"/>
      <c r="O26" s="8">
        <v>0</v>
      </c>
      <c r="P26" s="8"/>
      <c r="Q26" s="8">
        <v>224426302</v>
      </c>
      <c r="R26" s="8"/>
      <c r="S26" s="8">
        <f t="shared" si="2"/>
        <v>224426302</v>
      </c>
      <c r="T26" s="8"/>
      <c r="U26" s="9">
        <f t="shared" si="3"/>
        <v>5.7847604870617228E-2</v>
      </c>
    </row>
    <row r="27" spans="1:21">
      <c r="A27" s="1" t="s">
        <v>102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9">
        <f t="shared" si="1"/>
        <v>0</v>
      </c>
      <c r="L27" s="8"/>
      <c r="M27" s="8">
        <v>0</v>
      </c>
      <c r="N27" s="8"/>
      <c r="O27" s="8">
        <v>0</v>
      </c>
      <c r="P27" s="8"/>
      <c r="Q27" s="8">
        <v>4671</v>
      </c>
      <c r="R27" s="8"/>
      <c r="S27" s="8">
        <f t="shared" si="2"/>
        <v>4671</v>
      </c>
      <c r="T27" s="8"/>
      <c r="U27" s="9">
        <f t="shared" si="3"/>
        <v>1.2039861635765539E-6</v>
      </c>
    </row>
    <row r="28" spans="1:21">
      <c r="A28" s="1" t="s">
        <v>18</v>
      </c>
      <c r="C28" s="8">
        <v>0</v>
      </c>
      <c r="D28" s="8"/>
      <c r="E28" s="8">
        <v>-187875450</v>
      </c>
      <c r="F28" s="8"/>
      <c r="G28" s="8">
        <v>0</v>
      </c>
      <c r="H28" s="8"/>
      <c r="I28" s="8">
        <f t="shared" si="0"/>
        <v>-187875450</v>
      </c>
      <c r="J28" s="8"/>
      <c r="K28" s="9">
        <f t="shared" si="1"/>
        <v>0.18333348554570694</v>
      </c>
      <c r="L28" s="8"/>
      <c r="M28" s="8">
        <v>335000000</v>
      </c>
      <c r="N28" s="8"/>
      <c r="O28" s="8">
        <v>-812266283</v>
      </c>
      <c r="P28" s="8"/>
      <c r="Q28" s="8">
        <v>53933870</v>
      </c>
      <c r="R28" s="8"/>
      <c r="S28" s="8">
        <f t="shared" si="2"/>
        <v>-423332413</v>
      </c>
      <c r="T28" s="8"/>
      <c r="U28" s="9">
        <f t="shared" si="3"/>
        <v>-0.10911718429575577</v>
      </c>
    </row>
    <row r="29" spans="1:21">
      <c r="A29" s="1" t="s">
        <v>89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9">
        <f t="shared" si="1"/>
        <v>0</v>
      </c>
      <c r="L29" s="8"/>
      <c r="M29" s="8">
        <v>25375543</v>
      </c>
      <c r="N29" s="8"/>
      <c r="O29" s="8">
        <v>0</v>
      </c>
      <c r="P29" s="8"/>
      <c r="Q29" s="8">
        <v>1599680915</v>
      </c>
      <c r="R29" s="8"/>
      <c r="S29" s="8">
        <f t="shared" si="2"/>
        <v>1625056458</v>
      </c>
      <c r="T29" s="8"/>
      <c r="U29" s="9">
        <f t="shared" si="3"/>
        <v>0.41887079650240272</v>
      </c>
    </row>
    <row r="30" spans="1:21">
      <c r="A30" s="1" t="s">
        <v>28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9">
        <f t="shared" si="1"/>
        <v>0</v>
      </c>
      <c r="L30" s="8"/>
      <c r="M30" s="8">
        <v>387492373</v>
      </c>
      <c r="N30" s="8"/>
      <c r="O30" s="8">
        <v>-125702095</v>
      </c>
      <c r="P30" s="8"/>
      <c r="Q30" s="8">
        <v>0</v>
      </c>
      <c r="R30" s="8"/>
      <c r="S30" s="8">
        <f t="shared" si="2"/>
        <v>261790278</v>
      </c>
      <c r="T30" s="8"/>
      <c r="U30" s="9">
        <f t="shared" si="3"/>
        <v>6.7478456962290614E-2</v>
      </c>
    </row>
    <row r="31" spans="1:21">
      <c r="A31" s="1" t="s">
        <v>20</v>
      </c>
      <c r="C31" s="8">
        <v>0</v>
      </c>
      <c r="D31" s="8"/>
      <c r="E31" s="8">
        <v>329100</v>
      </c>
      <c r="F31" s="8"/>
      <c r="G31" s="8">
        <v>0</v>
      </c>
      <c r="H31" s="8"/>
      <c r="I31" s="8">
        <f t="shared" si="0"/>
        <v>329100</v>
      </c>
      <c r="J31" s="8"/>
      <c r="K31" s="9">
        <f t="shared" si="1"/>
        <v>-3.2114387533385631E-4</v>
      </c>
      <c r="L31" s="8"/>
      <c r="M31" s="8">
        <v>0</v>
      </c>
      <c r="N31" s="8"/>
      <c r="O31" s="8">
        <v>-29902791</v>
      </c>
      <c r="P31" s="8"/>
      <c r="Q31" s="8">
        <v>0</v>
      </c>
      <c r="R31" s="8"/>
      <c r="S31" s="8">
        <f t="shared" si="2"/>
        <v>-29902791</v>
      </c>
      <c r="T31" s="8"/>
      <c r="U31" s="9">
        <f t="shared" si="3"/>
        <v>-7.7076742916552133E-3</v>
      </c>
    </row>
    <row r="32" spans="1:21">
      <c r="A32" s="1" t="s">
        <v>26</v>
      </c>
      <c r="C32" s="8">
        <v>0</v>
      </c>
      <c r="D32" s="8"/>
      <c r="E32" s="8">
        <v>-10387275</v>
      </c>
      <c r="F32" s="8"/>
      <c r="G32" s="8">
        <v>0</v>
      </c>
      <c r="H32" s="8"/>
      <c r="I32" s="8">
        <f t="shared" si="0"/>
        <v>-10387275</v>
      </c>
      <c r="J32" s="8"/>
      <c r="K32" s="9">
        <f t="shared" si="1"/>
        <v>1.01361584553585E-2</v>
      </c>
      <c r="L32" s="8"/>
      <c r="M32" s="8">
        <v>0</v>
      </c>
      <c r="N32" s="8"/>
      <c r="O32" s="8">
        <v>-22507244</v>
      </c>
      <c r="P32" s="8"/>
      <c r="Q32" s="8">
        <v>0</v>
      </c>
      <c r="R32" s="8"/>
      <c r="S32" s="8">
        <f t="shared" si="2"/>
        <v>-22507244</v>
      </c>
      <c r="T32" s="8"/>
      <c r="U32" s="9">
        <f t="shared" si="3"/>
        <v>-5.8014151908031275E-3</v>
      </c>
    </row>
    <row r="33" spans="1:21">
      <c r="A33" s="1" t="s">
        <v>32</v>
      </c>
      <c r="C33" s="8">
        <v>0</v>
      </c>
      <c r="D33" s="8"/>
      <c r="E33" s="8">
        <v>-43657019</v>
      </c>
      <c r="F33" s="8"/>
      <c r="G33" s="8">
        <v>0</v>
      </c>
      <c r="H33" s="8"/>
      <c r="I33" s="8">
        <f t="shared" si="0"/>
        <v>-43657019</v>
      </c>
      <c r="J33" s="8"/>
      <c r="K33" s="9">
        <f t="shared" si="1"/>
        <v>4.2601593033071393E-2</v>
      </c>
      <c r="L33" s="8"/>
      <c r="M33" s="8">
        <v>0</v>
      </c>
      <c r="N33" s="8"/>
      <c r="O33" s="8">
        <v>-43657030</v>
      </c>
      <c r="P33" s="8"/>
      <c r="Q33" s="8">
        <v>0</v>
      </c>
      <c r="R33" s="8"/>
      <c r="S33" s="8">
        <f t="shared" si="2"/>
        <v>-43657030</v>
      </c>
      <c r="T33" s="8"/>
      <c r="U33" s="9">
        <f t="shared" si="3"/>
        <v>-1.1252935145118072E-2</v>
      </c>
    </row>
    <row r="34" spans="1:21">
      <c r="A34" s="1" t="s">
        <v>19</v>
      </c>
      <c r="C34" s="8">
        <v>0</v>
      </c>
      <c r="D34" s="8"/>
      <c r="E34" s="8">
        <v>-12267570</v>
      </c>
      <c r="F34" s="8"/>
      <c r="G34" s="8">
        <v>0</v>
      </c>
      <c r="H34" s="8"/>
      <c r="I34" s="8">
        <f t="shared" si="0"/>
        <v>-12267570</v>
      </c>
      <c r="J34" s="8"/>
      <c r="K34" s="9">
        <f t="shared" si="1"/>
        <v>1.1970996568609407E-2</v>
      </c>
      <c r="L34" s="8"/>
      <c r="M34" s="8">
        <v>0</v>
      </c>
      <c r="N34" s="8"/>
      <c r="O34" s="8">
        <v>-31899184</v>
      </c>
      <c r="P34" s="8"/>
      <c r="Q34" s="8">
        <v>0</v>
      </c>
      <c r="R34" s="8"/>
      <c r="S34" s="8">
        <f t="shared" si="2"/>
        <v>-31899184</v>
      </c>
      <c r="T34" s="8"/>
      <c r="U34" s="9">
        <f t="shared" si="3"/>
        <v>-8.2222599369262649E-3</v>
      </c>
    </row>
    <row r="35" spans="1:21">
      <c r="A35" s="1" t="s">
        <v>27</v>
      </c>
      <c r="C35" s="8">
        <v>0</v>
      </c>
      <c r="D35" s="8"/>
      <c r="E35" s="8">
        <v>95545605</v>
      </c>
      <c r="F35" s="8"/>
      <c r="G35" s="8">
        <v>0</v>
      </c>
      <c r="H35" s="8"/>
      <c r="I35" s="8">
        <f t="shared" si="0"/>
        <v>95545605</v>
      </c>
      <c r="J35" s="8"/>
      <c r="K35" s="9">
        <f t="shared" si="1"/>
        <v>-9.32357516281309E-2</v>
      </c>
      <c r="L35" s="8"/>
      <c r="M35" s="8">
        <v>0</v>
      </c>
      <c r="N35" s="8"/>
      <c r="O35" s="8">
        <v>56028638</v>
      </c>
      <c r="P35" s="8"/>
      <c r="Q35" s="8">
        <v>0</v>
      </c>
      <c r="R35" s="8"/>
      <c r="S35" s="8">
        <f t="shared" si="2"/>
        <v>56028638</v>
      </c>
      <c r="T35" s="8"/>
      <c r="U35" s="9">
        <f t="shared" si="3"/>
        <v>1.4441812227796943E-2</v>
      </c>
    </row>
    <row r="36" spans="1:21" ht="24.75" thickBot="1">
      <c r="C36" s="12">
        <f>SUM(C8:C35)</f>
        <v>0</v>
      </c>
      <c r="D36" s="8"/>
      <c r="E36" s="12">
        <f>SUM(E8:E35)</f>
        <v>-793537158</v>
      </c>
      <c r="F36" s="8"/>
      <c r="G36" s="12">
        <f>SUM(G8:G35)</f>
        <v>-231237173</v>
      </c>
      <c r="H36" s="8"/>
      <c r="I36" s="12">
        <f>SUM(I8:I35)</f>
        <v>-1024774331</v>
      </c>
      <c r="J36" s="8"/>
      <c r="K36" s="10">
        <f>SUM(K8:K35)</f>
        <v>1.0000000000000002</v>
      </c>
      <c r="L36" s="8"/>
      <c r="M36" s="12">
        <f>SUM(M8:M35)</f>
        <v>2543421844</v>
      </c>
      <c r="N36" s="8"/>
      <c r="O36" s="12">
        <f>SUM(O8:O35)</f>
        <v>-2432007955</v>
      </c>
      <c r="P36" s="8"/>
      <c r="Q36" s="12">
        <f>SUM(Q8:Q35)</f>
        <v>3768198802</v>
      </c>
      <c r="R36" s="8"/>
      <c r="S36" s="12">
        <f>SUM(S8:S35)</f>
        <v>3879612691</v>
      </c>
      <c r="T36" s="8"/>
      <c r="U36" s="10">
        <f>SUM(U8:U35)</f>
        <v>0.99999999999999967</v>
      </c>
    </row>
    <row r="37" spans="1:21" ht="24.75" thickTop="1">
      <c r="C37" s="13"/>
      <c r="E37" s="13"/>
      <c r="G37" s="13"/>
      <c r="M37" s="13"/>
      <c r="O37" s="13"/>
      <c r="Q37" s="13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11"/>
  <sheetViews>
    <sheetView rightToLeft="1" topLeftCell="A2" workbookViewId="0">
      <selection activeCell="I23" sqref="I23"/>
    </sheetView>
  </sheetViews>
  <sheetFormatPr defaultRowHeight="24"/>
  <cols>
    <col min="1" max="1" width="28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9" ht="24.75">
      <c r="A3" s="14" t="s">
        <v>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9" ht="24.75">
      <c r="A6" s="14" t="s">
        <v>67</v>
      </c>
      <c r="C6" s="15" t="s">
        <v>65</v>
      </c>
      <c r="D6" s="15" t="s">
        <v>65</v>
      </c>
      <c r="E6" s="15" t="s">
        <v>65</v>
      </c>
      <c r="F6" s="15" t="s">
        <v>65</v>
      </c>
      <c r="G6" s="15" t="s">
        <v>65</v>
      </c>
      <c r="H6" s="15" t="s">
        <v>65</v>
      </c>
      <c r="I6" s="15" t="s">
        <v>65</v>
      </c>
      <c r="K6" s="15" t="s">
        <v>66</v>
      </c>
      <c r="L6" s="15" t="s">
        <v>66</v>
      </c>
      <c r="M6" s="15" t="s">
        <v>66</v>
      </c>
      <c r="N6" s="15" t="s">
        <v>66</v>
      </c>
      <c r="O6" s="15" t="s">
        <v>66</v>
      </c>
      <c r="P6" s="15" t="s">
        <v>66</v>
      </c>
      <c r="Q6" s="15" t="s">
        <v>66</v>
      </c>
    </row>
    <row r="7" spans="1:19" ht="24.75">
      <c r="A7" s="15" t="s">
        <v>67</v>
      </c>
      <c r="C7" s="15" t="s">
        <v>107</v>
      </c>
      <c r="E7" s="15" t="s">
        <v>104</v>
      </c>
      <c r="G7" s="15" t="s">
        <v>105</v>
      </c>
      <c r="I7" s="15" t="s">
        <v>108</v>
      </c>
      <c r="K7" s="15" t="s">
        <v>107</v>
      </c>
      <c r="M7" s="15" t="s">
        <v>104</v>
      </c>
      <c r="O7" s="15" t="s">
        <v>105</v>
      </c>
      <c r="Q7" s="15" t="s">
        <v>108</v>
      </c>
    </row>
    <row r="8" spans="1:19">
      <c r="A8" s="1" t="s">
        <v>42</v>
      </c>
      <c r="C8" s="6">
        <v>0</v>
      </c>
      <c r="D8" s="4"/>
      <c r="E8" s="6">
        <v>222798260</v>
      </c>
      <c r="F8" s="4"/>
      <c r="G8" s="6">
        <v>0</v>
      </c>
      <c r="H8" s="4"/>
      <c r="I8" s="6">
        <v>222798260</v>
      </c>
      <c r="J8" s="4"/>
      <c r="K8" s="6">
        <v>0</v>
      </c>
      <c r="L8" s="4"/>
      <c r="M8" s="6">
        <v>1431431659</v>
      </c>
      <c r="N8" s="4"/>
      <c r="O8" s="6">
        <v>150791076</v>
      </c>
      <c r="P8" s="4"/>
      <c r="Q8" s="6">
        <v>1582222735</v>
      </c>
      <c r="R8" s="4"/>
      <c r="S8" s="4"/>
    </row>
    <row r="9" spans="1:19" ht="24.75" thickBot="1">
      <c r="C9" s="7">
        <f>SUM(C8)</f>
        <v>0</v>
      </c>
      <c r="D9" s="4"/>
      <c r="E9" s="7">
        <f>SUM(E8)</f>
        <v>222798260</v>
      </c>
      <c r="F9" s="4"/>
      <c r="G9" s="7">
        <f>SUM(G8)</f>
        <v>0</v>
      </c>
      <c r="H9" s="4"/>
      <c r="I9" s="7">
        <f>SUM(I8)</f>
        <v>222798260</v>
      </c>
      <c r="J9" s="4"/>
      <c r="K9" s="7">
        <f>SUM(K8)</f>
        <v>0</v>
      </c>
      <c r="L9" s="4"/>
      <c r="M9" s="7">
        <f>SUM(M8)</f>
        <v>1431431659</v>
      </c>
      <c r="N9" s="4"/>
      <c r="O9" s="7">
        <f>SUM(O8)</f>
        <v>150791076</v>
      </c>
      <c r="P9" s="4"/>
      <c r="Q9" s="7">
        <f>SUM(Q8)</f>
        <v>1582222735</v>
      </c>
      <c r="R9" s="4"/>
      <c r="S9" s="4"/>
    </row>
    <row r="10" spans="1:19" ht="24.75" thickTop="1">
      <c r="C10" s="4"/>
      <c r="D10" s="4"/>
      <c r="E10" s="6"/>
      <c r="F10" s="4"/>
      <c r="G10" s="4"/>
      <c r="H10" s="4"/>
      <c r="I10" s="4"/>
      <c r="J10" s="4"/>
      <c r="K10" s="4"/>
      <c r="L10" s="4"/>
      <c r="M10" s="6"/>
      <c r="N10" s="4"/>
      <c r="O10" s="6"/>
      <c r="P10" s="4"/>
      <c r="Q10" s="4"/>
      <c r="R10" s="4"/>
      <c r="S10" s="4"/>
    </row>
    <row r="11" spans="1:19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23" sqref="I23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>
      <c r="A3" s="14" t="s">
        <v>63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.75">
      <c r="A6" s="15" t="s">
        <v>109</v>
      </c>
      <c r="B6" s="15" t="s">
        <v>109</v>
      </c>
      <c r="C6" s="15" t="s">
        <v>109</v>
      </c>
      <c r="E6" s="15" t="s">
        <v>65</v>
      </c>
      <c r="F6" s="15" t="s">
        <v>65</v>
      </c>
      <c r="G6" s="15" t="s">
        <v>65</v>
      </c>
      <c r="I6" s="15" t="s">
        <v>66</v>
      </c>
      <c r="J6" s="15" t="s">
        <v>66</v>
      </c>
      <c r="K6" s="15" t="s">
        <v>66</v>
      </c>
    </row>
    <row r="7" spans="1:11" ht="24.75">
      <c r="A7" s="15" t="s">
        <v>110</v>
      </c>
      <c r="C7" s="15" t="s">
        <v>50</v>
      </c>
      <c r="E7" s="15" t="s">
        <v>111</v>
      </c>
      <c r="G7" s="15" t="s">
        <v>112</v>
      </c>
      <c r="I7" s="15" t="s">
        <v>111</v>
      </c>
      <c r="K7" s="15" t="s">
        <v>112</v>
      </c>
    </row>
    <row r="8" spans="1:11">
      <c r="A8" s="1" t="s">
        <v>56</v>
      </c>
      <c r="C8" s="4" t="s">
        <v>57</v>
      </c>
      <c r="D8" s="4"/>
      <c r="E8" s="6">
        <v>243232</v>
      </c>
      <c r="F8" s="4"/>
      <c r="G8" s="9">
        <f>E8/$E$10</f>
        <v>0.24912199123886036</v>
      </c>
      <c r="H8" s="4"/>
      <c r="I8" s="6">
        <v>35725937</v>
      </c>
      <c r="J8" s="4"/>
      <c r="K8" s="9">
        <f>I8/$I$10</f>
        <v>0.6134924267655647</v>
      </c>
    </row>
    <row r="9" spans="1:11">
      <c r="A9" s="1" t="s">
        <v>60</v>
      </c>
      <c r="C9" s="4" t="s">
        <v>61</v>
      </c>
      <c r="D9" s="4"/>
      <c r="E9" s="6">
        <v>733125</v>
      </c>
      <c r="F9" s="4"/>
      <c r="G9" s="9">
        <f>E9/$E$10</f>
        <v>0.75087800876113964</v>
      </c>
      <c r="H9" s="4"/>
      <c r="I9" s="6">
        <v>22507768</v>
      </c>
      <c r="J9" s="4"/>
      <c r="K9" s="9">
        <f>I9/$I$10</f>
        <v>0.3865075732344353</v>
      </c>
    </row>
    <row r="10" spans="1:11" ht="24.75" thickBot="1">
      <c r="C10" s="4"/>
      <c r="D10" s="4"/>
      <c r="E10" s="7">
        <f>SUM(E8:E9)</f>
        <v>976357</v>
      </c>
      <c r="F10" s="4"/>
      <c r="G10" s="10">
        <f>SUM(G8:G9)</f>
        <v>1</v>
      </c>
      <c r="H10" s="4"/>
      <c r="I10" s="7">
        <f>SUM(I8:I9)</f>
        <v>58233705</v>
      </c>
      <c r="J10" s="4"/>
      <c r="K10" s="10">
        <f>SUM(K8:K9)</f>
        <v>1</v>
      </c>
    </row>
    <row r="11" spans="1:11" ht="24.75" thickTop="1">
      <c r="C11" s="4"/>
      <c r="D11" s="4"/>
      <c r="E11" s="6"/>
      <c r="F11" s="4"/>
      <c r="G11" s="4"/>
      <c r="H11" s="4"/>
      <c r="I11" s="6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11" sqref="E11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4" t="s">
        <v>0</v>
      </c>
      <c r="B2" s="14"/>
      <c r="C2" s="14"/>
      <c r="D2" s="14"/>
      <c r="E2" s="14"/>
    </row>
    <row r="3" spans="1:5" ht="24.75">
      <c r="A3" s="14" t="s">
        <v>63</v>
      </c>
      <c r="B3" s="14"/>
      <c r="C3" s="14"/>
      <c r="D3" s="14"/>
      <c r="E3" s="14"/>
    </row>
    <row r="4" spans="1:5" ht="24.75">
      <c r="A4" s="14" t="s">
        <v>2</v>
      </c>
      <c r="B4" s="14"/>
      <c r="C4" s="14"/>
      <c r="D4" s="14"/>
      <c r="E4" s="14"/>
    </row>
    <row r="5" spans="1:5" ht="24.75">
      <c r="C5" s="14" t="s">
        <v>65</v>
      </c>
      <c r="E5" s="2" t="s">
        <v>120</v>
      </c>
    </row>
    <row r="6" spans="1:5" ht="24.75">
      <c r="A6" s="14" t="s">
        <v>113</v>
      </c>
      <c r="C6" s="15"/>
      <c r="E6" s="5" t="s">
        <v>121</v>
      </c>
    </row>
    <row r="7" spans="1:5" ht="24.75">
      <c r="A7" s="15" t="s">
        <v>113</v>
      </c>
      <c r="C7" s="15" t="s">
        <v>53</v>
      </c>
      <c r="E7" s="15" t="s">
        <v>53</v>
      </c>
    </row>
    <row r="8" spans="1:5">
      <c r="A8" s="1" t="s">
        <v>114</v>
      </c>
      <c r="C8" s="6">
        <v>0</v>
      </c>
      <c r="D8" s="4"/>
      <c r="E8" s="6">
        <v>6382494</v>
      </c>
    </row>
    <row r="9" spans="1:5">
      <c r="A9" s="1" t="s">
        <v>115</v>
      </c>
      <c r="C9" s="6">
        <v>0</v>
      </c>
      <c r="D9" s="4"/>
      <c r="E9" s="6">
        <v>326687</v>
      </c>
    </row>
    <row r="10" spans="1:5" ht="25.5" thickBot="1">
      <c r="A10" s="2" t="s">
        <v>72</v>
      </c>
      <c r="C10" s="7">
        <f>SUM(C8:C9)</f>
        <v>0</v>
      </c>
      <c r="D10" s="4"/>
      <c r="E10" s="7">
        <f>SUM(E8:E9)</f>
        <v>6709181</v>
      </c>
    </row>
    <row r="11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54"/>
  <sheetViews>
    <sheetView rightToLeft="1" tabSelected="1" topLeftCell="A10" workbookViewId="0">
      <selection activeCell="Y30" sqref="Y30"/>
    </sheetView>
  </sheetViews>
  <sheetFormatPr defaultRowHeight="24"/>
  <cols>
    <col min="1" max="1" width="26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9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9" ht="24.75">
      <c r="A6" s="14" t="s">
        <v>3</v>
      </c>
      <c r="C6" s="15" t="s">
        <v>6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9" ht="24.7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9" ht="24.7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9">
      <c r="A9" s="1" t="s">
        <v>15</v>
      </c>
      <c r="C9" s="8">
        <v>200000</v>
      </c>
      <c r="D9" s="8"/>
      <c r="E9" s="8">
        <v>3443123517</v>
      </c>
      <c r="F9" s="8"/>
      <c r="G9" s="8">
        <v>3310186500</v>
      </c>
      <c r="H9" s="8"/>
      <c r="I9" s="8">
        <v>0</v>
      </c>
      <c r="J9" s="8"/>
      <c r="K9" s="8">
        <v>0</v>
      </c>
      <c r="L9" s="8"/>
      <c r="M9" s="8">
        <v>-200000</v>
      </c>
      <c r="N9" s="8"/>
      <c r="O9" s="8">
        <v>3356621121</v>
      </c>
      <c r="P9" s="8"/>
      <c r="Q9" s="8">
        <v>0</v>
      </c>
      <c r="R9" s="8"/>
      <c r="S9" s="8">
        <v>0</v>
      </c>
      <c r="T9" s="8"/>
      <c r="U9" s="8">
        <v>0</v>
      </c>
      <c r="V9" s="8"/>
      <c r="W9" s="8">
        <v>0</v>
      </c>
      <c r="X9" s="4"/>
      <c r="Y9" s="9">
        <v>0</v>
      </c>
      <c r="Z9" s="4"/>
      <c r="AA9" s="4"/>
      <c r="AB9" s="4"/>
      <c r="AC9" s="4"/>
    </row>
    <row r="10" spans="1:29">
      <c r="A10" s="1" t="s">
        <v>16</v>
      </c>
      <c r="C10" s="8">
        <v>237304</v>
      </c>
      <c r="D10" s="8"/>
      <c r="E10" s="8">
        <v>1314937427</v>
      </c>
      <c r="F10" s="8"/>
      <c r="G10" s="8">
        <v>1382327361.4319999</v>
      </c>
      <c r="H10" s="8"/>
      <c r="I10" s="8">
        <v>221346</v>
      </c>
      <c r="J10" s="8"/>
      <c r="K10" s="8">
        <v>1349248068</v>
      </c>
      <c r="L10" s="8"/>
      <c r="M10" s="8">
        <v>0</v>
      </c>
      <c r="N10" s="8"/>
      <c r="O10" s="8">
        <v>0</v>
      </c>
      <c r="P10" s="8"/>
      <c r="Q10" s="8">
        <v>458650</v>
      </c>
      <c r="R10" s="8"/>
      <c r="S10" s="8">
        <v>5480</v>
      </c>
      <c r="T10" s="8"/>
      <c r="U10" s="8">
        <v>2664185495</v>
      </c>
      <c r="V10" s="8"/>
      <c r="W10" s="8">
        <v>2498447258.0999999</v>
      </c>
      <c r="X10" s="4"/>
      <c r="Y10" s="9">
        <v>6.1352239811469846E-2</v>
      </c>
      <c r="Z10" s="4"/>
      <c r="AA10" s="4"/>
      <c r="AB10" s="4"/>
      <c r="AC10" s="4"/>
    </row>
    <row r="11" spans="1:29">
      <c r="A11" s="1" t="s">
        <v>17</v>
      </c>
      <c r="C11" s="8">
        <v>39142</v>
      </c>
      <c r="D11" s="8"/>
      <c r="E11" s="8">
        <v>505059247</v>
      </c>
      <c r="F11" s="8"/>
      <c r="G11" s="8">
        <v>591029306.46899998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39142</v>
      </c>
      <c r="R11" s="8"/>
      <c r="S11" s="8">
        <v>13870</v>
      </c>
      <c r="T11" s="8"/>
      <c r="U11" s="8">
        <v>505059247</v>
      </c>
      <c r="V11" s="8"/>
      <c r="W11" s="8">
        <v>539669287.73699999</v>
      </c>
      <c r="X11" s="4"/>
      <c r="Y11" s="9">
        <v>1.3252198721739166E-2</v>
      </c>
      <c r="Z11" s="4"/>
      <c r="AA11" s="4"/>
      <c r="AB11" s="4"/>
      <c r="AC11" s="4"/>
    </row>
    <row r="12" spans="1:29">
      <c r="A12" s="1" t="s">
        <v>18</v>
      </c>
      <c r="C12" s="8">
        <v>90000</v>
      </c>
      <c r="D12" s="8"/>
      <c r="E12" s="8">
        <v>2574716933</v>
      </c>
      <c r="F12" s="8"/>
      <c r="G12" s="8">
        <v>1950326100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90000</v>
      </c>
      <c r="R12" s="8"/>
      <c r="S12" s="8">
        <v>19700</v>
      </c>
      <c r="T12" s="8"/>
      <c r="U12" s="8">
        <v>2574716933</v>
      </c>
      <c r="V12" s="8"/>
      <c r="W12" s="8">
        <v>1762450650</v>
      </c>
      <c r="X12" s="4"/>
      <c r="Y12" s="9">
        <v>4.3278998419566804E-2</v>
      </c>
      <c r="Z12" s="4"/>
      <c r="AA12" s="4"/>
      <c r="AB12" s="4"/>
      <c r="AC12" s="4"/>
    </row>
    <row r="13" spans="1:29">
      <c r="A13" s="1" t="s">
        <v>19</v>
      </c>
      <c r="C13" s="8">
        <v>24682</v>
      </c>
      <c r="D13" s="8"/>
      <c r="E13" s="8">
        <v>1095497595</v>
      </c>
      <c r="F13" s="8"/>
      <c r="G13" s="8">
        <v>1075865981.085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24682</v>
      </c>
      <c r="R13" s="8"/>
      <c r="S13" s="8">
        <v>43350</v>
      </c>
      <c r="T13" s="8"/>
      <c r="U13" s="8">
        <v>1095497595</v>
      </c>
      <c r="V13" s="8"/>
      <c r="W13" s="8">
        <v>1063598410.035</v>
      </c>
      <c r="X13" s="4"/>
      <c r="Y13" s="9">
        <v>2.6117879616634105E-2</v>
      </c>
      <c r="Z13" s="4"/>
      <c r="AA13" s="4"/>
      <c r="AB13" s="4"/>
      <c r="AC13" s="4"/>
    </row>
    <row r="14" spans="1:29">
      <c r="A14" s="1" t="s">
        <v>20</v>
      </c>
      <c r="C14" s="8">
        <v>33108</v>
      </c>
      <c r="D14" s="8"/>
      <c r="E14" s="8">
        <v>1036979618</v>
      </c>
      <c r="F14" s="8"/>
      <c r="G14" s="8">
        <v>1006747716.3660001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0</v>
      </c>
      <c r="P14" s="8"/>
      <c r="Q14" s="8">
        <v>33108</v>
      </c>
      <c r="R14" s="8"/>
      <c r="S14" s="8">
        <v>30600</v>
      </c>
      <c r="T14" s="8"/>
      <c r="U14" s="8">
        <v>1036979618</v>
      </c>
      <c r="V14" s="8"/>
      <c r="W14" s="8">
        <v>1007076826.4400001</v>
      </c>
      <c r="X14" s="4"/>
      <c r="Y14" s="9">
        <v>2.4729927263426703E-2</v>
      </c>
      <c r="Z14" s="4"/>
      <c r="AA14" s="4"/>
      <c r="AB14" s="4"/>
      <c r="AC14" s="4"/>
    </row>
    <row r="15" spans="1:29">
      <c r="A15" s="1" t="s">
        <v>21</v>
      </c>
      <c r="C15" s="8">
        <v>147696</v>
      </c>
      <c r="D15" s="8"/>
      <c r="E15" s="8">
        <v>1017661354</v>
      </c>
      <c r="F15" s="8"/>
      <c r="G15" s="8">
        <v>700905354.81120002</v>
      </c>
      <c r="H15" s="8"/>
      <c r="I15" s="8">
        <v>0</v>
      </c>
      <c r="J15" s="8"/>
      <c r="K15" s="8">
        <v>0</v>
      </c>
      <c r="L15" s="8"/>
      <c r="M15" s="8">
        <v>-41815</v>
      </c>
      <c r="N15" s="8"/>
      <c r="O15" s="8">
        <v>199102110</v>
      </c>
      <c r="P15" s="8"/>
      <c r="Q15" s="8">
        <v>105881</v>
      </c>
      <c r="R15" s="8"/>
      <c r="S15" s="8">
        <v>4509</v>
      </c>
      <c r="T15" s="8"/>
      <c r="U15" s="8">
        <v>729545837</v>
      </c>
      <c r="V15" s="8"/>
      <c r="W15" s="8">
        <v>474576795.29745001</v>
      </c>
      <c r="X15" s="4"/>
      <c r="Y15" s="9">
        <v>1.1653777865293089E-2</v>
      </c>
      <c r="Z15" s="4"/>
      <c r="AA15" s="4"/>
      <c r="AB15" s="4"/>
      <c r="AC15" s="4"/>
    </row>
    <row r="16" spans="1:29">
      <c r="A16" s="1" t="s">
        <v>22</v>
      </c>
      <c r="C16" s="8">
        <v>1500000</v>
      </c>
      <c r="D16" s="8"/>
      <c r="E16" s="8">
        <v>1617590837</v>
      </c>
      <c r="F16" s="8"/>
      <c r="G16" s="8">
        <v>1426958775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1500000</v>
      </c>
      <c r="R16" s="8"/>
      <c r="S16" s="8">
        <v>912</v>
      </c>
      <c r="T16" s="8"/>
      <c r="U16" s="8">
        <v>1617590837</v>
      </c>
      <c r="V16" s="8"/>
      <c r="W16" s="8">
        <v>1359860400</v>
      </c>
      <c r="X16" s="4"/>
      <c r="Y16" s="9">
        <v>3.3392932790731744E-2</v>
      </c>
      <c r="Z16" s="4"/>
      <c r="AA16" s="4"/>
      <c r="AB16" s="4"/>
      <c r="AC16" s="4"/>
    </row>
    <row r="17" spans="1:29">
      <c r="A17" s="1" t="s">
        <v>23</v>
      </c>
      <c r="C17" s="8">
        <v>134821</v>
      </c>
      <c r="D17" s="8"/>
      <c r="E17" s="8">
        <v>1266017596</v>
      </c>
      <c r="F17" s="8"/>
      <c r="G17" s="8">
        <v>1208849711.7509999</v>
      </c>
      <c r="H17" s="8"/>
      <c r="I17" s="8">
        <v>55411</v>
      </c>
      <c r="J17" s="8"/>
      <c r="K17" s="8">
        <v>506926528</v>
      </c>
      <c r="L17" s="8"/>
      <c r="M17" s="8">
        <v>0</v>
      </c>
      <c r="N17" s="8"/>
      <c r="O17" s="8">
        <v>0</v>
      </c>
      <c r="P17" s="8"/>
      <c r="Q17" s="8">
        <v>190232</v>
      </c>
      <c r="R17" s="8"/>
      <c r="S17" s="8">
        <v>8170</v>
      </c>
      <c r="T17" s="8"/>
      <c r="U17" s="8">
        <v>1772944124</v>
      </c>
      <c r="V17" s="8"/>
      <c r="W17" s="8">
        <v>1544947977.132</v>
      </c>
      <c r="X17" s="4"/>
      <c r="Y17" s="9">
        <v>3.7937970666360933E-2</v>
      </c>
      <c r="Z17" s="4"/>
      <c r="AA17" s="4"/>
      <c r="AB17" s="4"/>
      <c r="AC17" s="4"/>
    </row>
    <row r="18" spans="1:29">
      <c r="A18" s="1" t="s">
        <v>24</v>
      </c>
      <c r="C18" s="8">
        <v>254179</v>
      </c>
      <c r="D18" s="8"/>
      <c r="E18" s="8">
        <v>1057845990</v>
      </c>
      <c r="F18" s="8"/>
      <c r="G18" s="8">
        <v>1007129206.9107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254179</v>
      </c>
      <c r="R18" s="8"/>
      <c r="S18" s="8">
        <v>3978</v>
      </c>
      <c r="T18" s="8"/>
      <c r="U18" s="8">
        <v>1057845990</v>
      </c>
      <c r="V18" s="8"/>
      <c r="W18" s="8">
        <v>1005107873.8311</v>
      </c>
      <c r="X18" s="4"/>
      <c r="Y18" s="9">
        <v>2.4681577372410585E-2</v>
      </c>
      <c r="Z18" s="4"/>
      <c r="AA18" s="4"/>
      <c r="AB18" s="4"/>
      <c r="AC18" s="4"/>
    </row>
    <row r="19" spans="1:29">
      <c r="A19" s="1" t="s">
        <v>25</v>
      </c>
      <c r="C19" s="8">
        <v>79858</v>
      </c>
      <c r="D19" s="8"/>
      <c r="E19" s="8">
        <v>1151422011</v>
      </c>
      <c r="F19" s="8"/>
      <c r="G19" s="8">
        <v>1109772171.7019999</v>
      </c>
      <c r="H19" s="8"/>
      <c r="I19" s="8">
        <v>96153</v>
      </c>
      <c r="J19" s="8"/>
      <c r="K19" s="8">
        <v>1381075996</v>
      </c>
      <c r="L19" s="8"/>
      <c r="M19" s="8">
        <v>-14370</v>
      </c>
      <c r="N19" s="8"/>
      <c r="O19" s="8">
        <v>200554361</v>
      </c>
      <c r="P19" s="8"/>
      <c r="Q19" s="8">
        <v>161641</v>
      </c>
      <c r="R19" s="8"/>
      <c r="S19" s="8">
        <v>13530</v>
      </c>
      <c r="T19" s="8"/>
      <c r="U19" s="8">
        <v>2325738223</v>
      </c>
      <c r="V19" s="8"/>
      <c r="W19" s="8">
        <v>2173990063.7564998</v>
      </c>
      <c r="X19" s="4"/>
      <c r="Y19" s="9">
        <v>5.3384821035114646E-2</v>
      </c>
      <c r="Z19" s="4"/>
      <c r="AA19" s="4"/>
      <c r="AB19" s="4"/>
      <c r="AC19" s="4"/>
    </row>
    <row r="20" spans="1:29">
      <c r="A20" s="1" t="s">
        <v>26</v>
      </c>
      <c r="C20" s="8">
        <v>31665</v>
      </c>
      <c r="D20" s="8"/>
      <c r="E20" s="8">
        <v>904481387</v>
      </c>
      <c r="F20" s="8"/>
      <c r="G20" s="8">
        <v>892361418.63750005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31665</v>
      </c>
      <c r="R20" s="8"/>
      <c r="S20" s="8">
        <v>28020</v>
      </c>
      <c r="T20" s="8"/>
      <c r="U20" s="8">
        <v>904481387</v>
      </c>
      <c r="V20" s="8"/>
      <c r="W20" s="8">
        <v>881974142.86500001</v>
      </c>
      <c r="X20" s="4"/>
      <c r="Y20" s="9">
        <v>2.1657887291853035E-2</v>
      </c>
      <c r="Z20" s="4"/>
      <c r="AA20" s="4"/>
      <c r="AB20" s="4"/>
      <c r="AC20" s="4"/>
    </row>
    <row r="21" spans="1:29">
      <c r="A21" s="1" t="s">
        <v>27</v>
      </c>
      <c r="C21" s="8">
        <v>375459</v>
      </c>
      <c r="D21" s="8"/>
      <c r="E21" s="8">
        <v>1332368432</v>
      </c>
      <c r="F21" s="8"/>
      <c r="G21" s="8">
        <v>1292851465.6428001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375459</v>
      </c>
      <c r="R21" s="8"/>
      <c r="S21" s="8">
        <v>3720</v>
      </c>
      <c r="T21" s="8"/>
      <c r="U21" s="8">
        <v>1332368432</v>
      </c>
      <c r="V21" s="8"/>
      <c r="W21" s="8">
        <v>1388397070.494</v>
      </c>
      <c r="X21" s="4"/>
      <c r="Y21" s="9">
        <v>3.409368348534525E-2</v>
      </c>
      <c r="Z21" s="4"/>
      <c r="AA21" s="4"/>
      <c r="AB21" s="4"/>
      <c r="AC21" s="4"/>
    </row>
    <row r="22" spans="1:29">
      <c r="A22" s="1" t="s">
        <v>28</v>
      </c>
      <c r="C22" s="8">
        <v>100000</v>
      </c>
      <c r="D22" s="8"/>
      <c r="E22" s="8">
        <v>1801670395</v>
      </c>
      <c r="F22" s="8"/>
      <c r="G22" s="8">
        <v>1675968300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100000</v>
      </c>
      <c r="R22" s="8"/>
      <c r="S22" s="8">
        <v>16860</v>
      </c>
      <c r="T22" s="8"/>
      <c r="U22" s="8">
        <v>1801670395</v>
      </c>
      <c r="V22" s="8"/>
      <c r="W22" s="8">
        <v>1675968300</v>
      </c>
      <c r="X22" s="4"/>
      <c r="Y22" s="9">
        <v>4.1155325062261494E-2</v>
      </c>
      <c r="Z22" s="4"/>
      <c r="AA22" s="4"/>
      <c r="AB22" s="4"/>
      <c r="AC22" s="4"/>
    </row>
    <row r="23" spans="1:29">
      <c r="A23" s="1" t="s">
        <v>29</v>
      </c>
      <c r="C23" s="8">
        <v>245115</v>
      </c>
      <c r="D23" s="8"/>
      <c r="E23" s="8">
        <v>1520971149</v>
      </c>
      <c r="F23" s="8"/>
      <c r="G23" s="8">
        <v>1293816364.1324999</v>
      </c>
      <c r="H23" s="8"/>
      <c r="I23" s="8">
        <v>0</v>
      </c>
      <c r="J23" s="8"/>
      <c r="K23" s="8">
        <v>0</v>
      </c>
      <c r="L23" s="8"/>
      <c r="M23" s="8">
        <v>-39955</v>
      </c>
      <c r="N23" s="8"/>
      <c r="O23" s="8">
        <v>200175032</v>
      </c>
      <c r="P23" s="8"/>
      <c r="Q23" s="8">
        <v>205160</v>
      </c>
      <c r="R23" s="8"/>
      <c r="S23" s="8">
        <v>5020</v>
      </c>
      <c r="T23" s="8"/>
      <c r="U23" s="8">
        <v>1273045064</v>
      </c>
      <c r="V23" s="8"/>
      <c r="W23" s="8">
        <v>1023775275.96</v>
      </c>
      <c r="X23" s="4"/>
      <c r="Y23" s="9">
        <v>2.5139976855672191E-2</v>
      </c>
      <c r="Z23" s="4"/>
      <c r="AA23" s="4"/>
      <c r="AB23" s="4"/>
      <c r="AC23" s="4"/>
    </row>
    <row r="24" spans="1:29">
      <c r="A24" s="1" t="s">
        <v>30</v>
      </c>
      <c r="C24" s="8">
        <v>44934</v>
      </c>
      <c r="D24" s="8"/>
      <c r="E24" s="8">
        <v>1298386308</v>
      </c>
      <c r="F24" s="8"/>
      <c r="G24" s="8">
        <v>1362332602.3499999</v>
      </c>
      <c r="H24" s="8"/>
      <c r="I24" s="8">
        <v>19013</v>
      </c>
      <c r="J24" s="8"/>
      <c r="K24" s="8">
        <v>599465281</v>
      </c>
      <c r="L24" s="8"/>
      <c r="M24" s="8">
        <v>0</v>
      </c>
      <c r="N24" s="8"/>
      <c r="O24" s="8">
        <v>0</v>
      </c>
      <c r="P24" s="8"/>
      <c r="Q24" s="8">
        <v>63947</v>
      </c>
      <c r="R24" s="8"/>
      <c r="S24" s="8">
        <v>31340</v>
      </c>
      <c r="T24" s="8"/>
      <c r="U24" s="8">
        <v>1897851589</v>
      </c>
      <c r="V24" s="8"/>
      <c r="W24" s="8">
        <v>1992174591.069</v>
      </c>
      <c r="X24" s="4"/>
      <c r="Y24" s="9">
        <v>4.8920133439410853E-2</v>
      </c>
      <c r="Z24" s="4"/>
      <c r="AA24" s="4"/>
      <c r="AB24" s="4"/>
      <c r="AC24" s="4"/>
    </row>
    <row r="25" spans="1:29">
      <c r="A25" s="1" t="s">
        <v>31</v>
      </c>
      <c r="C25" s="8">
        <v>44747</v>
      </c>
      <c r="D25" s="8"/>
      <c r="E25" s="8">
        <v>1231684436</v>
      </c>
      <c r="F25" s="8"/>
      <c r="G25" s="8">
        <v>1144489835.1554999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44747</v>
      </c>
      <c r="R25" s="8"/>
      <c r="S25" s="8">
        <v>24100</v>
      </c>
      <c r="T25" s="8"/>
      <c r="U25" s="8">
        <v>1231684436</v>
      </c>
      <c r="V25" s="8"/>
      <c r="W25" s="8">
        <v>1071986203.9349999</v>
      </c>
      <c r="X25" s="4"/>
      <c r="Y25" s="9">
        <v>2.6323851522254128E-2</v>
      </c>
      <c r="Z25" s="4"/>
      <c r="AA25" s="4"/>
      <c r="AB25" s="4"/>
      <c r="AC25" s="4"/>
    </row>
    <row r="26" spans="1:29">
      <c r="A26" s="1" t="s">
        <v>32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v>47491</v>
      </c>
      <c r="J26" s="8"/>
      <c r="K26" s="8">
        <v>504411282</v>
      </c>
      <c r="L26" s="8"/>
      <c r="M26" s="8">
        <v>0</v>
      </c>
      <c r="N26" s="8"/>
      <c r="O26" s="8">
        <v>0</v>
      </c>
      <c r="P26" s="8"/>
      <c r="Q26" s="8">
        <v>47491</v>
      </c>
      <c r="R26" s="8"/>
      <c r="S26" s="8">
        <v>9760</v>
      </c>
      <c r="T26" s="8"/>
      <c r="U26" s="8">
        <v>504411282</v>
      </c>
      <c r="V26" s="8"/>
      <c r="W26" s="8">
        <v>460754262.648</v>
      </c>
      <c r="X26" s="4"/>
      <c r="Y26" s="9">
        <v>1.1314349712402704E-2</v>
      </c>
      <c r="Z26" s="4"/>
      <c r="AA26" s="4"/>
      <c r="AB26" s="4"/>
      <c r="AC26" s="4"/>
    </row>
    <row r="27" spans="1:29" ht="24.75" thickBot="1">
      <c r="C27" s="4"/>
      <c r="D27" s="4"/>
      <c r="E27" s="7">
        <f>SUM(E9:E26)</f>
        <v>24170414232</v>
      </c>
      <c r="F27" s="4"/>
      <c r="G27" s="7">
        <f>SUM(G9:G26)</f>
        <v>22431918171.445194</v>
      </c>
      <c r="H27" s="4"/>
      <c r="I27" s="4"/>
      <c r="J27" s="4"/>
      <c r="K27" s="7">
        <f>SUM(K9:K26)</f>
        <v>4341127155</v>
      </c>
      <c r="L27" s="4"/>
      <c r="M27" s="4"/>
      <c r="N27" s="4"/>
      <c r="O27" s="7">
        <f>SUM(O9:O26)</f>
        <v>3956452624</v>
      </c>
      <c r="P27" s="4"/>
      <c r="Q27" s="4"/>
      <c r="R27" s="4"/>
      <c r="S27" s="4"/>
      <c r="T27" s="4"/>
      <c r="U27" s="7">
        <f>SUM(U9:U26)</f>
        <v>24325616484</v>
      </c>
      <c r="V27" s="4"/>
      <c r="W27" s="7">
        <f>SUM(W9:W26)</f>
        <v>21924755389.300049</v>
      </c>
      <c r="X27" s="4"/>
      <c r="Y27" s="10">
        <f>SUM(Y9:Y26)</f>
        <v>0.53838753093194736</v>
      </c>
      <c r="Z27" s="4"/>
      <c r="AA27" s="4"/>
      <c r="AB27" s="4"/>
      <c r="AC27" s="4"/>
    </row>
    <row r="28" spans="1:29" ht="24.75" thickTop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  <c r="Z29" s="4"/>
      <c r="AA29" s="4"/>
      <c r="AB29" s="4"/>
      <c r="AC29" s="4"/>
    </row>
    <row r="30" spans="1:29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  <c r="Z30" s="4"/>
      <c r="AA30" s="4"/>
      <c r="AB30" s="4"/>
      <c r="AC30" s="4"/>
    </row>
    <row r="31" spans="1:29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3:29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3:29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3:29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3:29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3:29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3:29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3:29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3:29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3:29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3:29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3:29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3:29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3:29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3:29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3:29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3:29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3:29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3:29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3:29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3:29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3:29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3:29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3"/>
  <sheetViews>
    <sheetView rightToLeft="1" topLeftCell="F1" workbookViewId="0">
      <selection activeCell="AK9" sqref="AK9"/>
    </sheetView>
  </sheetViews>
  <sheetFormatPr defaultRowHeight="24"/>
  <cols>
    <col min="1" max="1" width="28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ht="24.75">
      <c r="A6" s="16" t="s">
        <v>34</v>
      </c>
      <c r="B6" s="16" t="s">
        <v>34</v>
      </c>
      <c r="C6" s="16" t="s">
        <v>34</v>
      </c>
      <c r="D6" s="16" t="s">
        <v>34</v>
      </c>
      <c r="E6" s="16" t="s">
        <v>34</v>
      </c>
      <c r="F6" s="16" t="s">
        <v>34</v>
      </c>
      <c r="G6" s="16" t="s">
        <v>34</v>
      </c>
      <c r="H6" s="16" t="s">
        <v>34</v>
      </c>
      <c r="I6" s="16" t="s">
        <v>34</v>
      </c>
      <c r="J6" s="16" t="s">
        <v>34</v>
      </c>
      <c r="K6" s="16" t="s">
        <v>34</v>
      </c>
      <c r="L6" s="16" t="s">
        <v>34</v>
      </c>
      <c r="M6" s="16" t="s">
        <v>34</v>
      </c>
      <c r="O6" s="16" t="s">
        <v>119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4" t="s">
        <v>35</v>
      </c>
      <c r="C7" s="14" t="s">
        <v>36</v>
      </c>
      <c r="E7" s="14" t="s">
        <v>37</v>
      </c>
      <c r="G7" s="14" t="s">
        <v>38</v>
      </c>
      <c r="I7" s="14" t="s">
        <v>39</v>
      </c>
      <c r="K7" s="14" t="s">
        <v>40</v>
      </c>
      <c r="M7" s="14" t="s">
        <v>33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41</v>
      </c>
      <c r="AG7" s="14" t="s">
        <v>8</v>
      </c>
      <c r="AI7" s="14" t="s">
        <v>9</v>
      </c>
      <c r="AK7" s="14" t="s">
        <v>13</v>
      </c>
    </row>
    <row r="8" spans="1:37" ht="24.75">
      <c r="A8" s="15" t="s">
        <v>35</v>
      </c>
      <c r="C8" s="15" t="s">
        <v>36</v>
      </c>
      <c r="E8" s="15" t="s">
        <v>37</v>
      </c>
      <c r="G8" s="15" t="s">
        <v>38</v>
      </c>
      <c r="I8" s="15" t="s">
        <v>39</v>
      </c>
      <c r="K8" s="15" t="s">
        <v>40</v>
      </c>
      <c r="M8" s="15" t="s">
        <v>33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41</v>
      </c>
      <c r="AG8" s="15" t="s">
        <v>8</v>
      </c>
      <c r="AI8" s="15" t="s">
        <v>9</v>
      </c>
      <c r="AK8" s="15" t="s">
        <v>13</v>
      </c>
    </row>
    <row r="9" spans="1:37">
      <c r="A9" s="1" t="s">
        <v>42</v>
      </c>
      <c r="C9" s="4" t="s">
        <v>43</v>
      </c>
      <c r="D9" s="4"/>
      <c r="E9" s="4" t="s">
        <v>43</v>
      </c>
      <c r="F9" s="4"/>
      <c r="G9" s="4" t="s">
        <v>44</v>
      </c>
      <c r="H9" s="4"/>
      <c r="I9" s="4" t="s">
        <v>45</v>
      </c>
      <c r="J9" s="4"/>
      <c r="K9" s="6">
        <v>0</v>
      </c>
      <c r="L9" s="4"/>
      <c r="M9" s="6">
        <v>0</v>
      </c>
      <c r="N9" s="4"/>
      <c r="O9" s="6">
        <v>17505</v>
      </c>
      <c r="P9" s="4"/>
      <c r="Q9" s="6">
        <v>14787392489</v>
      </c>
      <c r="R9" s="4"/>
      <c r="S9" s="6">
        <v>16065802295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17505</v>
      </c>
      <c r="AD9" s="4"/>
      <c r="AE9" s="6">
        <v>930680</v>
      </c>
      <c r="AF9" s="4"/>
      <c r="AG9" s="6">
        <v>14787392489</v>
      </c>
      <c r="AH9" s="4"/>
      <c r="AI9" s="6">
        <v>16288600555</v>
      </c>
      <c r="AJ9" s="4"/>
      <c r="AK9" s="4" t="s">
        <v>46</v>
      </c>
    </row>
    <row r="10" spans="1:37" ht="24.75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">
        <f>SUM(Q9)</f>
        <v>14787392489</v>
      </c>
      <c r="R10" s="4"/>
      <c r="S10" s="7">
        <f>SUM(S9)</f>
        <v>16065802295</v>
      </c>
      <c r="T10" s="4"/>
      <c r="U10" s="4"/>
      <c r="V10" s="4"/>
      <c r="W10" s="7">
        <f>SUM(W9)</f>
        <v>0</v>
      </c>
      <c r="X10" s="4"/>
      <c r="Y10" s="4"/>
      <c r="Z10" s="4"/>
      <c r="AA10" s="7">
        <f>SUM(AA9)</f>
        <v>0</v>
      </c>
      <c r="AB10" s="4"/>
      <c r="AC10" s="4"/>
      <c r="AD10" s="4"/>
      <c r="AE10" s="4"/>
      <c r="AF10" s="4"/>
      <c r="AG10" s="7">
        <f>SUM(AG9)</f>
        <v>14787392489</v>
      </c>
      <c r="AH10" s="4"/>
      <c r="AI10" s="7">
        <f>SUM(AI9)</f>
        <v>16288600555</v>
      </c>
      <c r="AJ10" s="4"/>
      <c r="AK10" s="10" t="str">
        <f>AK9</f>
        <v>40.42%</v>
      </c>
    </row>
    <row r="11" spans="1:37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ignoredErrors>
    <ignoredError sqref="AK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2"/>
  <sheetViews>
    <sheetView rightToLeft="1" workbookViewId="0">
      <selection activeCell="S9" sqref="S9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21" ht="24.75">
      <c r="A6" s="14" t="s">
        <v>48</v>
      </c>
      <c r="C6" s="15" t="s">
        <v>49</v>
      </c>
      <c r="D6" s="15" t="s">
        <v>49</v>
      </c>
      <c r="E6" s="15" t="s">
        <v>49</v>
      </c>
      <c r="F6" s="15" t="s">
        <v>49</v>
      </c>
      <c r="G6" s="15" t="s">
        <v>49</v>
      </c>
      <c r="H6" s="15" t="s">
        <v>49</v>
      </c>
      <c r="I6" s="15" t="s">
        <v>49</v>
      </c>
      <c r="K6" s="15" t="s">
        <v>119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21" ht="24.75">
      <c r="A7" s="15" t="s">
        <v>48</v>
      </c>
      <c r="C7" s="15" t="s">
        <v>50</v>
      </c>
      <c r="E7" s="15" t="s">
        <v>51</v>
      </c>
      <c r="G7" s="15" t="s">
        <v>52</v>
      </c>
      <c r="I7" s="15" t="s">
        <v>40</v>
      </c>
      <c r="K7" s="15" t="s">
        <v>53</v>
      </c>
      <c r="M7" s="15" t="s">
        <v>54</v>
      </c>
      <c r="O7" s="15" t="s">
        <v>55</v>
      </c>
      <c r="Q7" s="15" t="s">
        <v>53</v>
      </c>
      <c r="S7" s="15" t="s">
        <v>47</v>
      </c>
    </row>
    <row r="8" spans="1:21">
      <c r="A8" s="1" t="s">
        <v>56</v>
      </c>
      <c r="C8" s="4" t="s">
        <v>57</v>
      </c>
      <c r="D8" s="4"/>
      <c r="E8" s="4" t="s">
        <v>58</v>
      </c>
      <c r="F8" s="4"/>
      <c r="G8" s="4" t="s">
        <v>59</v>
      </c>
      <c r="H8" s="4"/>
      <c r="I8" s="6">
        <v>8</v>
      </c>
      <c r="J8" s="4"/>
      <c r="K8" s="6">
        <v>36041529</v>
      </c>
      <c r="L8" s="4"/>
      <c r="M8" s="6">
        <v>243232</v>
      </c>
      <c r="N8" s="4"/>
      <c r="O8" s="6">
        <v>0</v>
      </c>
      <c r="P8" s="4"/>
      <c r="Q8" s="6">
        <v>36284761</v>
      </c>
      <c r="R8" s="4"/>
      <c r="S8" s="9">
        <v>8.9101394922652677E-4</v>
      </c>
      <c r="T8" s="4"/>
      <c r="U8" s="4"/>
    </row>
    <row r="9" spans="1:21">
      <c r="A9" s="1" t="s">
        <v>60</v>
      </c>
      <c r="C9" s="4" t="s">
        <v>61</v>
      </c>
      <c r="D9" s="4"/>
      <c r="E9" s="4" t="s">
        <v>58</v>
      </c>
      <c r="F9" s="4"/>
      <c r="G9" s="4" t="s">
        <v>62</v>
      </c>
      <c r="H9" s="4"/>
      <c r="I9" s="6">
        <v>8</v>
      </c>
      <c r="J9" s="4"/>
      <c r="K9" s="6">
        <v>107899569</v>
      </c>
      <c r="L9" s="4"/>
      <c r="M9" s="6">
        <v>778248367</v>
      </c>
      <c r="N9" s="4"/>
      <c r="O9" s="6">
        <v>156161049</v>
      </c>
      <c r="P9" s="4"/>
      <c r="Q9" s="6">
        <v>729986887</v>
      </c>
      <c r="R9" s="4"/>
      <c r="S9" s="9">
        <v>1.7925665793125888E-2</v>
      </c>
      <c r="T9" s="4"/>
      <c r="U9" s="4"/>
    </row>
    <row r="10" spans="1:21" ht="24.75" thickBot="1">
      <c r="C10" s="4"/>
      <c r="D10" s="4"/>
      <c r="E10" s="4"/>
      <c r="F10" s="4"/>
      <c r="G10" s="4"/>
      <c r="H10" s="4"/>
      <c r="I10" s="4"/>
      <c r="J10" s="4"/>
      <c r="K10" s="7">
        <f>SUM(K8:K9)</f>
        <v>143941098</v>
      </c>
      <c r="L10" s="4"/>
      <c r="M10" s="7">
        <f>SUM(M8:M9)</f>
        <v>778491599</v>
      </c>
      <c r="N10" s="4"/>
      <c r="O10" s="7">
        <f>SUM(O8:O9)</f>
        <v>156161049</v>
      </c>
      <c r="P10" s="4"/>
      <c r="Q10" s="7">
        <f>SUM(Q8:Q9)</f>
        <v>766271648</v>
      </c>
      <c r="R10" s="4"/>
      <c r="S10" s="11">
        <f>SUM(S8:S9)</f>
        <v>1.8816679742352415E-2</v>
      </c>
      <c r="T10" s="4"/>
      <c r="U10" s="4"/>
    </row>
    <row r="11" spans="1:21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2"/>
  <sheetViews>
    <sheetView rightToLeft="1" workbookViewId="0">
      <selection activeCell="G7" sqref="G7"/>
    </sheetView>
  </sheetViews>
  <sheetFormatPr defaultRowHeight="24"/>
  <cols>
    <col min="1" max="1" width="31.5703125" style="1" customWidth="1"/>
    <col min="2" max="2" width="1" style="1" customWidth="1"/>
    <col min="3" max="3" width="23.42578125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5.5703125" style="1" bestFit="1" customWidth="1"/>
    <col min="11" max="11" width="11.28515625" style="1" bestFit="1" customWidth="1"/>
    <col min="12" max="16384" width="9.140625" style="1"/>
  </cols>
  <sheetData>
    <row r="2" spans="1:11" ht="24.75">
      <c r="A2" s="14" t="s">
        <v>0</v>
      </c>
      <c r="B2" s="14"/>
      <c r="C2" s="14"/>
      <c r="D2" s="14"/>
      <c r="E2" s="14"/>
      <c r="F2" s="14"/>
      <c r="G2" s="14"/>
    </row>
    <row r="3" spans="1:11" ht="24.75">
      <c r="A3" s="14" t="s">
        <v>63</v>
      </c>
      <c r="B3" s="14"/>
      <c r="C3" s="14"/>
      <c r="D3" s="14"/>
      <c r="E3" s="14"/>
      <c r="F3" s="14"/>
      <c r="G3" s="14"/>
    </row>
    <row r="4" spans="1:11" ht="24.75">
      <c r="A4" s="14" t="s">
        <v>2</v>
      </c>
      <c r="B4" s="14"/>
      <c r="C4" s="14"/>
      <c r="D4" s="14"/>
      <c r="E4" s="14"/>
      <c r="F4" s="14"/>
      <c r="G4" s="14"/>
    </row>
    <row r="6" spans="1:11" ht="24.75">
      <c r="A6" s="15" t="s">
        <v>67</v>
      </c>
      <c r="C6" s="15" t="s">
        <v>53</v>
      </c>
      <c r="E6" s="15" t="s">
        <v>106</v>
      </c>
      <c r="G6" s="15" t="s">
        <v>13</v>
      </c>
      <c r="J6" s="3"/>
    </row>
    <row r="7" spans="1:11">
      <c r="A7" s="1" t="s">
        <v>116</v>
      </c>
      <c r="C7" s="8">
        <f>'سرمایه‌گذاری در سهام'!I36</f>
        <v>-1024774331</v>
      </c>
      <c r="D7" s="4"/>
      <c r="E7" s="9">
        <f>C7/$C$10</f>
        <v>1.2793691596748811</v>
      </c>
      <c r="F7" s="4"/>
      <c r="G7" s="9">
        <v>-2.5164509798763231E-2</v>
      </c>
      <c r="J7" s="3"/>
      <c r="K7" s="3"/>
    </row>
    <row r="8" spans="1:11">
      <c r="A8" s="1" t="s">
        <v>117</v>
      </c>
      <c r="C8" s="8">
        <f>'سرمایه‌گذاری در اوراق بهادار'!I9</f>
        <v>222798260</v>
      </c>
      <c r="D8" s="4"/>
      <c r="E8" s="9">
        <f t="shared" ref="E8:E9" si="0">C8/$C$10</f>
        <v>-0.27815023664290595</v>
      </c>
      <c r="F8" s="4"/>
      <c r="G8" s="9">
        <v>5.4710669728098389E-3</v>
      </c>
      <c r="J8" s="3"/>
      <c r="K8" s="3"/>
    </row>
    <row r="9" spans="1:11">
      <c r="A9" s="1" t="s">
        <v>118</v>
      </c>
      <c r="C9" s="8">
        <f>'درآمد سپرده بانکی'!E10</f>
        <v>976357</v>
      </c>
      <c r="D9" s="4"/>
      <c r="E9" s="9">
        <f t="shared" si="0"/>
        <v>-1.2189230319750151E-3</v>
      </c>
      <c r="F9" s="4"/>
      <c r="G9" s="9">
        <v>2.39755666690202E-5</v>
      </c>
      <c r="J9" s="3"/>
    </row>
    <row r="10" spans="1:11" ht="24.75" thickBot="1">
      <c r="C10" s="12">
        <f>SUM(C7:C9)</f>
        <v>-800999714</v>
      </c>
      <c r="D10" s="4"/>
      <c r="E10" s="11">
        <f>SUM(E7:E9)</f>
        <v>1</v>
      </c>
      <c r="F10" s="4"/>
      <c r="G10" s="11">
        <f>SUM(G7:G9)</f>
        <v>-1.9669467259284371E-2</v>
      </c>
      <c r="J10" s="3"/>
    </row>
    <row r="11" spans="1:11" ht="24.75" thickTop="1">
      <c r="C11" s="4"/>
      <c r="D11" s="4"/>
      <c r="E11" s="4"/>
      <c r="F11" s="4"/>
      <c r="G11" s="4"/>
      <c r="J11" s="3"/>
    </row>
    <row r="12" spans="1:11">
      <c r="C12" s="4"/>
      <c r="D12" s="4"/>
      <c r="E12" s="4"/>
      <c r="F12" s="4"/>
      <c r="G12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4"/>
  <sheetViews>
    <sheetView rightToLeft="1" workbookViewId="0">
      <selection activeCell="G23" sqref="G23"/>
    </sheetView>
  </sheetViews>
  <sheetFormatPr defaultRowHeight="24"/>
  <cols>
    <col min="1" max="1" width="2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ht="24.75">
      <c r="A3" s="14" t="s">
        <v>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21" ht="24.75">
      <c r="A6" s="15" t="s">
        <v>64</v>
      </c>
      <c r="B6" s="15" t="s">
        <v>64</v>
      </c>
      <c r="C6" s="15" t="s">
        <v>64</v>
      </c>
      <c r="D6" s="15" t="s">
        <v>64</v>
      </c>
      <c r="E6" s="15" t="s">
        <v>64</v>
      </c>
      <c r="F6" s="15" t="s">
        <v>64</v>
      </c>
      <c r="G6" s="15" t="s">
        <v>64</v>
      </c>
      <c r="I6" s="15" t="s">
        <v>65</v>
      </c>
      <c r="J6" s="15" t="s">
        <v>65</v>
      </c>
      <c r="K6" s="15" t="s">
        <v>65</v>
      </c>
      <c r="L6" s="15" t="s">
        <v>65</v>
      </c>
      <c r="M6" s="15" t="s">
        <v>65</v>
      </c>
      <c r="O6" s="15" t="s">
        <v>66</v>
      </c>
      <c r="P6" s="15" t="s">
        <v>66</v>
      </c>
      <c r="Q6" s="15" t="s">
        <v>66</v>
      </c>
      <c r="R6" s="15" t="s">
        <v>66</v>
      </c>
      <c r="S6" s="15" t="s">
        <v>66</v>
      </c>
    </row>
    <row r="7" spans="1:21" ht="24.75">
      <c r="A7" s="15" t="s">
        <v>67</v>
      </c>
      <c r="C7" s="15" t="s">
        <v>68</v>
      </c>
      <c r="E7" s="15" t="s">
        <v>39</v>
      </c>
      <c r="G7" s="15" t="s">
        <v>40</v>
      </c>
      <c r="I7" s="15" t="s">
        <v>69</v>
      </c>
      <c r="K7" s="15" t="s">
        <v>70</v>
      </c>
      <c r="M7" s="15" t="s">
        <v>71</v>
      </c>
      <c r="O7" s="15" t="s">
        <v>69</v>
      </c>
      <c r="Q7" s="15" t="s">
        <v>70</v>
      </c>
      <c r="S7" s="15" t="s">
        <v>71</v>
      </c>
    </row>
    <row r="8" spans="1:21">
      <c r="A8" s="1" t="s">
        <v>56</v>
      </c>
      <c r="C8" s="6">
        <v>30</v>
      </c>
      <c r="D8" s="4"/>
      <c r="E8" s="4" t="s">
        <v>72</v>
      </c>
      <c r="F8" s="4"/>
      <c r="G8" s="6">
        <v>8</v>
      </c>
      <c r="H8" s="4"/>
      <c r="I8" s="6">
        <v>243232</v>
      </c>
      <c r="J8" s="4"/>
      <c r="K8" s="6">
        <v>0</v>
      </c>
      <c r="L8" s="4"/>
      <c r="M8" s="6">
        <v>243232</v>
      </c>
      <c r="N8" s="4"/>
      <c r="O8" s="6">
        <v>35725937</v>
      </c>
      <c r="P8" s="4"/>
      <c r="Q8" s="6">
        <v>0</v>
      </c>
      <c r="R8" s="4"/>
      <c r="S8" s="6">
        <v>35725937</v>
      </c>
      <c r="T8" s="4"/>
      <c r="U8" s="4"/>
    </row>
    <row r="9" spans="1:21">
      <c r="A9" s="1" t="s">
        <v>60</v>
      </c>
      <c r="C9" s="6">
        <v>27</v>
      </c>
      <c r="D9" s="4"/>
      <c r="E9" s="4" t="s">
        <v>72</v>
      </c>
      <c r="F9" s="4"/>
      <c r="G9" s="6">
        <v>8</v>
      </c>
      <c r="H9" s="4"/>
      <c r="I9" s="6">
        <v>733125</v>
      </c>
      <c r="J9" s="4"/>
      <c r="K9" s="6">
        <v>0</v>
      </c>
      <c r="L9" s="4"/>
      <c r="M9" s="6">
        <v>733125</v>
      </c>
      <c r="N9" s="4"/>
      <c r="O9" s="6">
        <v>22507768</v>
      </c>
      <c r="P9" s="4"/>
      <c r="Q9" s="6">
        <v>0</v>
      </c>
      <c r="R9" s="4"/>
      <c r="S9" s="6">
        <v>22507768</v>
      </c>
      <c r="T9" s="4"/>
      <c r="U9" s="4"/>
    </row>
    <row r="10" spans="1:21" ht="24.75" thickBot="1">
      <c r="C10" s="4"/>
      <c r="D10" s="4"/>
      <c r="E10" s="4"/>
      <c r="F10" s="4"/>
      <c r="G10" s="4"/>
      <c r="H10" s="4"/>
      <c r="I10" s="7">
        <f>SUM(I8:I9)</f>
        <v>976357</v>
      </c>
      <c r="J10" s="4"/>
      <c r="K10" s="7">
        <f>SUM(K8:K9)</f>
        <v>0</v>
      </c>
      <c r="L10" s="4"/>
      <c r="M10" s="7">
        <f>SUM(M8:M9)</f>
        <v>976357</v>
      </c>
      <c r="N10" s="4"/>
      <c r="O10" s="7">
        <f>SUM(O8:O9)</f>
        <v>58233705</v>
      </c>
      <c r="P10" s="4"/>
      <c r="Q10" s="7">
        <f>SUM(Q8:Q9)</f>
        <v>0</v>
      </c>
      <c r="R10" s="4"/>
      <c r="S10" s="7">
        <f>SUM(S8:S9)</f>
        <v>58233705</v>
      </c>
      <c r="T10" s="4"/>
      <c r="U10" s="4"/>
    </row>
    <row r="11" spans="1:21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1"/>
  <sheetViews>
    <sheetView rightToLeft="1" workbookViewId="0">
      <selection activeCell="S8" sqref="S8"/>
    </sheetView>
  </sheetViews>
  <sheetFormatPr defaultRowHeight="24"/>
  <cols>
    <col min="1" max="1" width="25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4" t="s">
        <v>3</v>
      </c>
      <c r="C6" s="15" t="s">
        <v>73</v>
      </c>
      <c r="D6" s="15" t="s">
        <v>73</v>
      </c>
      <c r="E6" s="15" t="s">
        <v>73</v>
      </c>
      <c r="F6" s="15" t="s">
        <v>73</v>
      </c>
      <c r="G6" s="15" t="s">
        <v>73</v>
      </c>
      <c r="I6" s="15" t="s">
        <v>65</v>
      </c>
      <c r="J6" s="15" t="s">
        <v>65</v>
      </c>
      <c r="K6" s="15" t="s">
        <v>65</v>
      </c>
      <c r="L6" s="15" t="s">
        <v>65</v>
      </c>
      <c r="M6" s="15" t="s">
        <v>65</v>
      </c>
      <c r="O6" s="15" t="s">
        <v>66</v>
      </c>
      <c r="P6" s="15" t="s">
        <v>66</v>
      </c>
      <c r="Q6" s="15" t="s">
        <v>66</v>
      </c>
      <c r="R6" s="15" t="s">
        <v>66</v>
      </c>
      <c r="S6" s="15" t="s">
        <v>66</v>
      </c>
    </row>
    <row r="7" spans="1:19" ht="24.75">
      <c r="A7" s="15" t="s">
        <v>3</v>
      </c>
      <c r="C7" s="17" t="s">
        <v>74</v>
      </c>
      <c r="E7" s="17" t="s">
        <v>75</v>
      </c>
      <c r="G7" s="17" t="s">
        <v>76</v>
      </c>
      <c r="I7" s="17" t="s">
        <v>77</v>
      </c>
      <c r="K7" s="17" t="s">
        <v>70</v>
      </c>
      <c r="M7" s="17" t="s">
        <v>78</v>
      </c>
      <c r="O7" s="17" t="s">
        <v>77</v>
      </c>
      <c r="Q7" s="17" t="s">
        <v>70</v>
      </c>
      <c r="S7" s="17" t="s">
        <v>78</v>
      </c>
    </row>
    <row r="8" spans="1:19">
      <c r="A8" s="1" t="s">
        <v>79</v>
      </c>
      <c r="C8" s="1" t="s">
        <v>80</v>
      </c>
      <c r="E8" s="6">
        <v>27657</v>
      </c>
      <c r="G8" s="3">
        <v>6130</v>
      </c>
      <c r="I8" s="6">
        <v>0</v>
      </c>
      <c r="J8" s="4"/>
      <c r="K8" s="6">
        <v>0</v>
      </c>
      <c r="L8" s="4"/>
      <c r="M8" s="6">
        <v>0</v>
      </c>
      <c r="N8" s="4"/>
      <c r="O8" s="6">
        <v>169537410</v>
      </c>
      <c r="P8" s="4"/>
      <c r="Q8" s="6">
        <v>0</v>
      </c>
      <c r="R8" s="4"/>
      <c r="S8" s="6">
        <v>169537410</v>
      </c>
    </row>
    <row r="9" spans="1:19">
      <c r="A9" s="1" t="s">
        <v>16</v>
      </c>
      <c r="C9" s="1" t="s">
        <v>81</v>
      </c>
      <c r="E9" s="6">
        <v>361458</v>
      </c>
      <c r="F9" s="4"/>
      <c r="G9" s="6">
        <v>650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234947700</v>
      </c>
      <c r="P9" s="4"/>
      <c r="Q9" s="6">
        <v>0</v>
      </c>
      <c r="R9" s="4"/>
      <c r="S9" s="6">
        <v>234947700</v>
      </c>
    </row>
    <row r="10" spans="1:19">
      <c r="A10" s="1" t="s">
        <v>29</v>
      </c>
      <c r="C10" s="1" t="s">
        <v>82</v>
      </c>
      <c r="E10" s="6">
        <v>135507</v>
      </c>
      <c r="F10" s="4"/>
      <c r="G10" s="6">
        <v>1700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230361900</v>
      </c>
      <c r="P10" s="4"/>
      <c r="Q10" s="6">
        <v>0</v>
      </c>
      <c r="R10" s="4"/>
      <c r="S10" s="6">
        <v>230361900</v>
      </c>
    </row>
    <row r="11" spans="1:19">
      <c r="A11" s="1" t="s">
        <v>21</v>
      </c>
      <c r="C11" s="1" t="s">
        <v>83</v>
      </c>
      <c r="E11" s="6">
        <v>300000</v>
      </c>
      <c r="F11" s="4"/>
      <c r="G11" s="6">
        <v>420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126000000</v>
      </c>
      <c r="P11" s="4"/>
      <c r="Q11" s="6">
        <v>2536913</v>
      </c>
      <c r="R11" s="4"/>
      <c r="S11" s="6">
        <v>123463087</v>
      </c>
    </row>
    <row r="12" spans="1:19">
      <c r="A12" s="1" t="s">
        <v>31</v>
      </c>
      <c r="C12" s="1" t="s">
        <v>84</v>
      </c>
      <c r="E12" s="6">
        <v>50000</v>
      </c>
      <c r="F12" s="4"/>
      <c r="G12" s="6">
        <v>6500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325000000</v>
      </c>
      <c r="P12" s="4"/>
      <c r="Q12" s="6">
        <v>0</v>
      </c>
      <c r="R12" s="4"/>
      <c r="S12" s="6">
        <v>325000000</v>
      </c>
    </row>
    <row r="13" spans="1:19">
      <c r="A13" s="1" t="s">
        <v>28</v>
      </c>
      <c r="C13" s="1" t="s">
        <v>81</v>
      </c>
      <c r="E13" s="6">
        <v>100000</v>
      </c>
      <c r="F13" s="4"/>
      <c r="G13" s="6">
        <v>4350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435000000</v>
      </c>
      <c r="P13" s="4"/>
      <c r="Q13" s="6">
        <v>47507627</v>
      </c>
      <c r="R13" s="4"/>
      <c r="S13" s="6">
        <v>387492373</v>
      </c>
    </row>
    <row r="14" spans="1:19">
      <c r="A14" s="1" t="s">
        <v>23</v>
      </c>
      <c r="C14" s="1" t="s">
        <v>85</v>
      </c>
      <c r="E14" s="6">
        <v>134821</v>
      </c>
      <c r="F14" s="4"/>
      <c r="G14" s="6">
        <v>1300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f>175267300-650</f>
        <v>175266650</v>
      </c>
      <c r="P14" s="4"/>
      <c r="Q14" s="6">
        <v>10176811</v>
      </c>
      <c r="R14" s="4"/>
      <c r="S14" s="6">
        <v>165090489</v>
      </c>
    </row>
    <row r="15" spans="1:19">
      <c r="A15" s="1" t="s">
        <v>86</v>
      </c>
      <c r="C15" s="1" t="s">
        <v>87</v>
      </c>
      <c r="E15" s="6">
        <v>27423</v>
      </c>
      <c r="F15" s="4"/>
      <c r="G15" s="6">
        <v>7554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207153342</v>
      </c>
      <c r="P15" s="4"/>
      <c r="Q15" s="6">
        <v>0</v>
      </c>
      <c r="R15" s="4"/>
      <c r="S15" s="6">
        <v>207153342</v>
      </c>
    </row>
    <row r="16" spans="1:19">
      <c r="A16" s="1" t="s">
        <v>18</v>
      </c>
      <c r="C16" s="1" t="s">
        <v>88</v>
      </c>
      <c r="E16" s="6">
        <v>50000</v>
      </c>
      <c r="F16" s="4"/>
      <c r="G16" s="6">
        <v>6700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335000000</v>
      </c>
      <c r="P16" s="4"/>
      <c r="Q16" s="6">
        <v>0</v>
      </c>
      <c r="R16" s="4"/>
      <c r="S16" s="6">
        <v>335000000</v>
      </c>
    </row>
    <row r="17" spans="1:19">
      <c r="A17" s="1" t="s">
        <v>89</v>
      </c>
      <c r="C17" s="1" t="s">
        <v>90</v>
      </c>
      <c r="E17" s="6">
        <v>350000</v>
      </c>
      <c r="F17" s="4"/>
      <c r="G17" s="6">
        <v>80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28000000</v>
      </c>
      <c r="P17" s="4"/>
      <c r="Q17" s="6">
        <v>2624457</v>
      </c>
      <c r="R17" s="4"/>
      <c r="S17" s="6">
        <v>25375543</v>
      </c>
    </row>
    <row r="18" spans="1:19">
      <c r="A18" s="1" t="s">
        <v>15</v>
      </c>
      <c r="C18" s="1" t="s">
        <v>91</v>
      </c>
      <c r="E18" s="6">
        <v>200000</v>
      </c>
      <c r="F18" s="4"/>
      <c r="G18" s="6">
        <v>1700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340000000</v>
      </c>
      <c r="P18" s="4"/>
      <c r="Q18" s="6">
        <v>0</v>
      </c>
      <c r="R18" s="4"/>
      <c r="S18" s="6">
        <v>340000000</v>
      </c>
    </row>
    <row r="19" spans="1:19" ht="24.75" thickBot="1">
      <c r="E19" s="4"/>
      <c r="F19" s="4"/>
      <c r="G19" s="4"/>
      <c r="H19" s="4"/>
      <c r="I19" s="7">
        <f>SUM(I8:I18)</f>
        <v>0</v>
      </c>
      <c r="J19" s="4"/>
      <c r="K19" s="7">
        <f>SUM(K8:K18)</f>
        <v>0</v>
      </c>
      <c r="L19" s="4"/>
      <c r="M19" s="7">
        <f>SUM(M8:M18)</f>
        <v>0</v>
      </c>
      <c r="N19" s="4"/>
      <c r="O19" s="7">
        <f>SUM(O8:O18)</f>
        <v>2606267002</v>
      </c>
      <c r="P19" s="4"/>
      <c r="Q19" s="7">
        <f>SUM(Q8:Q18)</f>
        <v>62845808</v>
      </c>
      <c r="R19" s="4"/>
      <c r="S19" s="7">
        <f>SUM(S8:S18)</f>
        <v>2543421844</v>
      </c>
    </row>
    <row r="20" spans="1:19" ht="24.75" thickTop="1">
      <c r="O20" s="3"/>
      <c r="Q20" s="3"/>
    </row>
    <row r="21" spans="1:19">
      <c r="O21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27"/>
  <sheetViews>
    <sheetView rightToLeft="1" workbookViewId="0">
      <selection activeCell="G29" sqref="G29"/>
    </sheetView>
  </sheetViews>
  <sheetFormatPr defaultRowHeight="24"/>
  <cols>
    <col min="1" max="1" width="28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9" ht="24.75">
      <c r="A3" s="14" t="s">
        <v>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9" ht="24.75">
      <c r="A6" s="14" t="s">
        <v>3</v>
      </c>
      <c r="C6" s="15" t="s">
        <v>65</v>
      </c>
      <c r="D6" s="15" t="s">
        <v>65</v>
      </c>
      <c r="E6" s="15" t="s">
        <v>65</v>
      </c>
      <c r="F6" s="15" t="s">
        <v>65</v>
      </c>
      <c r="G6" s="15" t="s">
        <v>65</v>
      </c>
      <c r="H6" s="15" t="s">
        <v>65</v>
      </c>
      <c r="I6" s="15" t="s">
        <v>65</v>
      </c>
      <c r="K6" s="15" t="s">
        <v>66</v>
      </c>
      <c r="L6" s="15" t="s">
        <v>66</v>
      </c>
      <c r="M6" s="15" t="s">
        <v>66</v>
      </c>
      <c r="N6" s="15" t="s">
        <v>66</v>
      </c>
      <c r="O6" s="15" t="s">
        <v>66</v>
      </c>
      <c r="P6" s="15" t="s">
        <v>66</v>
      </c>
      <c r="Q6" s="15" t="s">
        <v>66</v>
      </c>
    </row>
    <row r="7" spans="1:19" ht="24.75">
      <c r="A7" s="15" t="s">
        <v>3</v>
      </c>
      <c r="C7" s="15" t="s">
        <v>7</v>
      </c>
      <c r="E7" s="15" t="s">
        <v>92</v>
      </c>
      <c r="G7" s="15" t="s">
        <v>93</v>
      </c>
      <c r="I7" s="15" t="s">
        <v>94</v>
      </c>
      <c r="K7" s="15" t="s">
        <v>7</v>
      </c>
      <c r="M7" s="15" t="s">
        <v>92</v>
      </c>
      <c r="O7" s="15" t="s">
        <v>93</v>
      </c>
      <c r="Q7" s="15" t="s">
        <v>94</v>
      </c>
    </row>
    <row r="8" spans="1:19">
      <c r="A8" s="1" t="s">
        <v>24</v>
      </c>
      <c r="C8" s="8">
        <v>254179</v>
      </c>
      <c r="D8" s="8"/>
      <c r="E8" s="8">
        <v>1005107873</v>
      </c>
      <c r="F8" s="8"/>
      <c r="G8" s="8">
        <v>1007129206</v>
      </c>
      <c r="H8" s="8"/>
      <c r="I8" s="8">
        <f>E8-G8</f>
        <v>-2021333</v>
      </c>
      <c r="J8" s="8"/>
      <c r="K8" s="8">
        <v>254179</v>
      </c>
      <c r="L8" s="8"/>
      <c r="M8" s="8">
        <v>1005107873</v>
      </c>
      <c r="N8" s="8"/>
      <c r="O8" s="8">
        <v>1056789112</v>
      </c>
      <c r="P8" s="8"/>
      <c r="Q8" s="8">
        <f>M8-O8</f>
        <v>-51681239</v>
      </c>
      <c r="R8" s="8"/>
      <c r="S8" s="8"/>
    </row>
    <row r="9" spans="1:19">
      <c r="A9" s="1" t="s">
        <v>25</v>
      </c>
      <c r="C9" s="8">
        <v>161641</v>
      </c>
      <c r="D9" s="8"/>
      <c r="E9" s="8">
        <v>2173990063</v>
      </c>
      <c r="F9" s="8"/>
      <c r="G9" s="8">
        <v>2284088383</v>
      </c>
      <c r="H9" s="8"/>
      <c r="I9" s="8">
        <f t="shared" ref="I9:I24" si="0">E9-G9</f>
        <v>-110098320</v>
      </c>
      <c r="J9" s="8"/>
      <c r="K9" s="8">
        <v>161641</v>
      </c>
      <c r="L9" s="8"/>
      <c r="M9" s="8">
        <v>2173990063</v>
      </c>
      <c r="N9" s="8"/>
      <c r="O9" s="8">
        <v>2325738223</v>
      </c>
      <c r="P9" s="8"/>
      <c r="Q9" s="8">
        <f t="shared" ref="Q9:Q25" si="1">M9-O9</f>
        <v>-151748160</v>
      </c>
      <c r="R9" s="8"/>
      <c r="S9" s="8"/>
    </row>
    <row r="10" spans="1:19">
      <c r="A10" s="1" t="s">
        <v>20</v>
      </c>
      <c r="C10" s="8">
        <v>33108</v>
      </c>
      <c r="D10" s="8"/>
      <c r="E10" s="8">
        <v>1007076826</v>
      </c>
      <c r="F10" s="8"/>
      <c r="G10" s="8">
        <v>1006747716</v>
      </c>
      <c r="H10" s="8"/>
      <c r="I10" s="8">
        <f t="shared" si="0"/>
        <v>329110</v>
      </c>
      <c r="J10" s="8"/>
      <c r="K10" s="8">
        <v>33108</v>
      </c>
      <c r="L10" s="8"/>
      <c r="M10" s="8">
        <v>1007076826</v>
      </c>
      <c r="N10" s="8"/>
      <c r="O10" s="8">
        <v>1036979618</v>
      </c>
      <c r="P10" s="8"/>
      <c r="Q10" s="8">
        <f t="shared" si="1"/>
        <v>-29902792</v>
      </c>
      <c r="R10" s="8"/>
      <c r="S10" s="8"/>
    </row>
    <row r="11" spans="1:19">
      <c r="A11" s="1" t="s">
        <v>26</v>
      </c>
      <c r="C11" s="8">
        <v>31665</v>
      </c>
      <c r="D11" s="8"/>
      <c r="E11" s="8">
        <v>881974142</v>
      </c>
      <c r="F11" s="8"/>
      <c r="G11" s="8">
        <v>892361418</v>
      </c>
      <c r="H11" s="8"/>
      <c r="I11" s="8">
        <f t="shared" si="0"/>
        <v>-10387276</v>
      </c>
      <c r="J11" s="8"/>
      <c r="K11" s="8">
        <v>31665</v>
      </c>
      <c r="L11" s="8"/>
      <c r="M11" s="8">
        <v>881974142</v>
      </c>
      <c r="N11" s="8"/>
      <c r="O11" s="8">
        <v>904481387</v>
      </c>
      <c r="P11" s="8"/>
      <c r="Q11" s="8">
        <f t="shared" si="1"/>
        <v>-22507245</v>
      </c>
      <c r="R11" s="8"/>
      <c r="S11" s="8"/>
    </row>
    <row r="12" spans="1:19">
      <c r="A12" s="1" t="s">
        <v>17</v>
      </c>
      <c r="C12" s="8">
        <v>39142</v>
      </c>
      <c r="D12" s="8"/>
      <c r="E12" s="8">
        <v>539669287</v>
      </c>
      <c r="F12" s="8"/>
      <c r="G12" s="8">
        <v>591029306</v>
      </c>
      <c r="H12" s="8"/>
      <c r="I12" s="8">
        <f t="shared" si="0"/>
        <v>-51360019</v>
      </c>
      <c r="J12" s="8"/>
      <c r="K12" s="8">
        <v>39142</v>
      </c>
      <c r="L12" s="8"/>
      <c r="M12" s="8">
        <v>539669287</v>
      </c>
      <c r="N12" s="8"/>
      <c r="O12" s="8">
        <v>510182753</v>
      </c>
      <c r="P12" s="8"/>
      <c r="Q12" s="8">
        <f t="shared" si="1"/>
        <v>29486534</v>
      </c>
      <c r="R12" s="8"/>
      <c r="S12" s="8"/>
    </row>
    <row r="13" spans="1:19">
      <c r="A13" s="1" t="s">
        <v>16</v>
      </c>
      <c r="C13" s="8">
        <v>458650</v>
      </c>
      <c r="D13" s="8"/>
      <c r="E13" s="8">
        <v>2498447258</v>
      </c>
      <c r="F13" s="8"/>
      <c r="G13" s="8">
        <v>2731575429</v>
      </c>
      <c r="H13" s="8"/>
      <c r="I13" s="8">
        <f t="shared" si="0"/>
        <v>-233128171</v>
      </c>
      <c r="J13" s="8"/>
      <c r="K13" s="8">
        <v>458650</v>
      </c>
      <c r="L13" s="8"/>
      <c r="M13" s="8">
        <v>2498447258</v>
      </c>
      <c r="N13" s="8"/>
      <c r="O13" s="8">
        <v>2682203378</v>
      </c>
      <c r="P13" s="8"/>
      <c r="Q13" s="8">
        <f t="shared" si="1"/>
        <v>-183756120</v>
      </c>
      <c r="R13" s="8"/>
      <c r="S13" s="8"/>
    </row>
    <row r="14" spans="1:19">
      <c r="A14" s="1" t="s">
        <v>29</v>
      </c>
      <c r="C14" s="8">
        <v>205160</v>
      </c>
      <c r="D14" s="8"/>
      <c r="E14" s="8">
        <v>1023775275</v>
      </c>
      <c r="F14" s="8"/>
      <c r="G14" s="8">
        <v>1044125385</v>
      </c>
      <c r="H14" s="8"/>
      <c r="I14" s="8">
        <f t="shared" si="0"/>
        <v>-20350110</v>
      </c>
      <c r="J14" s="8"/>
      <c r="K14" s="8">
        <v>205160</v>
      </c>
      <c r="L14" s="8"/>
      <c r="M14" s="8">
        <v>1023775275</v>
      </c>
      <c r="N14" s="8"/>
      <c r="O14" s="8">
        <v>1282107406</v>
      </c>
      <c r="P14" s="8"/>
      <c r="Q14" s="8">
        <f t="shared" si="1"/>
        <v>-258332131</v>
      </c>
      <c r="R14" s="8"/>
      <c r="S14" s="8"/>
    </row>
    <row r="15" spans="1:19">
      <c r="A15" s="1" t="s">
        <v>30</v>
      </c>
      <c r="C15" s="8">
        <v>63947</v>
      </c>
      <c r="D15" s="8"/>
      <c r="E15" s="8">
        <v>1992174591</v>
      </c>
      <c r="F15" s="8"/>
      <c r="G15" s="8">
        <v>1961797883</v>
      </c>
      <c r="H15" s="8"/>
      <c r="I15" s="8">
        <f t="shared" si="0"/>
        <v>30376708</v>
      </c>
      <c r="J15" s="8"/>
      <c r="K15" s="8">
        <v>63947</v>
      </c>
      <c r="L15" s="8"/>
      <c r="M15" s="8">
        <v>1992174591</v>
      </c>
      <c r="N15" s="8"/>
      <c r="O15" s="8">
        <v>1897851589</v>
      </c>
      <c r="P15" s="8"/>
      <c r="Q15" s="8">
        <f t="shared" si="1"/>
        <v>94323002</v>
      </c>
      <c r="R15" s="8"/>
      <c r="S15" s="8"/>
    </row>
    <row r="16" spans="1:19">
      <c r="A16" s="1" t="s">
        <v>21</v>
      </c>
      <c r="C16" s="8">
        <v>105881</v>
      </c>
      <c r="D16" s="8"/>
      <c r="E16" s="8">
        <v>474576795</v>
      </c>
      <c r="F16" s="8"/>
      <c r="G16" s="8">
        <v>412789837</v>
      </c>
      <c r="H16" s="8"/>
      <c r="I16" s="8">
        <f t="shared" si="0"/>
        <v>61786958</v>
      </c>
      <c r="J16" s="8"/>
      <c r="K16" s="8">
        <v>105881</v>
      </c>
      <c r="L16" s="8"/>
      <c r="M16" s="8">
        <v>474576795</v>
      </c>
      <c r="N16" s="8"/>
      <c r="O16" s="8">
        <v>729545837</v>
      </c>
      <c r="P16" s="8"/>
      <c r="Q16" s="8">
        <f t="shared" si="1"/>
        <v>-254969042</v>
      </c>
      <c r="R16" s="8"/>
      <c r="S16" s="8"/>
    </row>
    <row r="17" spans="1:19">
      <c r="A17" s="1" t="s">
        <v>31</v>
      </c>
      <c r="C17" s="8">
        <v>44747</v>
      </c>
      <c r="D17" s="8"/>
      <c r="E17" s="8">
        <v>1071986203</v>
      </c>
      <c r="F17" s="8"/>
      <c r="G17" s="8">
        <v>1144489835</v>
      </c>
      <c r="H17" s="8"/>
      <c r="I17" s="8">
        <f t="shared" si="0"/>
        <v>-72503632</v>
      </c>
      <c r="J17" s="8"/>
      <c r="K17" s="8">
        <v>44747</v>
      </c>
      <c r="L17" s="8"/>
      <c r="M17" s="8">
        <v>1071986203</v>
      </c>
      <c r="N17" s="8"/>
      <c r="O17" s="8">
        <v>1231684436</v>
      </c>
      <c r="P17" s="8"/>
      <c r="Q17" s="8">
        <f t="shared" si="1"/>
        <v>-159698233</v>
      </c>
      <c r="R17" s="8"/>
      <c r="S17" s="8"/>
    </row>
    <row r="18" spans="1:19">
      <c r="A18" s="1" t="s">
        <v>28</v>
      </c>
      <c r="C18" s="8">
        <v>100000</v>
      </c>
      <c r="D18" s="8"/>
      <c r="E18" s="8">
        <v>1675968300</v>
      </c>
      <c r="F18" s="8"/>
      <c r="G18" s="8">
        <v>1675968300</v>
      </c>
      <c r="H18" s="8"/>
      <c r="I18" s="8">
        <f t="shared" si="0"/>
        <v>0</v>
      </c>
      <c r="J18" s="8"/>
      <c r="K18" s="8">
        <v>100000</v>
      </c>
      <c r="L18" s="8"/>
      <c r="M18" s="8">
        <v>1675968300</v>
      </c>
      <c r="N18" s="8"/>
      <c r="O18" s="8">
        <v>1801670395</v>
      </c>
      <c r="P18" s="8"/>
      <c r="Q18" s="8">
        <f t="shared" si="1"/>
        <v>-125702095</v>
      </c>
      <c r="R18" s="8"/>
      <c r="S18" s="8"/>
    </row>
    <row r="19" spans="1:19">
      <c r="A19" s="1" t="s">
        <v>32</v>
      </c>
      <c r="C19" s="8">
        <v>47491</v>
      </c>
      <c r="D19" s="8"/>
      <c r="E19" s="8">
        <v>460754262</v>
      </c>
      <c r="F19" s="8"/>
      <c r="G19" s="8">
        <v>504411282</v>
      </c>
      <c r="H19" s="8"/>
      <c r="I19" s="8">
        <f t="shared" si="0"/>
        <v>-43657020</v>
      </c>
      <c r="J19" s="8"/>
      <c r="K19" s="8">
        <v>47491</v>
      </c>
      <c r="L19" s="8"/>
      <c r="M19" s="8">
        <v>460754262</v>
      </c>
      <c r="N19" s="8"/>
      <c r="O19" s="8">
        <v>504411282</v>
      </c>
      <c r="P19" s="8"/>
      <c r="Q19" s="8">
        <f t="shared" si="1"/>
        <v>-43657020</v>
      </c>
      <c r="R19" s="8"/>
      <c r="S19" s="8"/>
    </row>
    <row r="20" spans="1:19">
      <c r="A20" s="1" t="s">
        <v>23</v>
      </c>
      <c r="C20" s="8">
        <v>190232</v>
      </c>
      <c r="D20" s="8"/>
      <c r="E20" s="8">
        <v>1544947977</v>
      </c>
      <c r="F20" s="8"/>
      <c r="G20" s="8">
        <v>1715776239</v>
      </c>
      <c r="H20" s="8"/>
      <c r="I20" s="8">
        <f t="shared" si="0"/>
        <v>-170828262</v>
      </c>
      <c r="J20" s="8"/>
      <c r="K20" s="8">
        <v>190232</v>
      </c>
      <c r="L20" s="8"/>
      <c r="M20" s="8">
        <v>1544947977</v>
      </c>
      <c r="N20" s="8"/>
      <c r="O20" s="8">
        <v>1772944124</v>
      </c>
      <c r="P20" s="8"/>
      <c r="Q20" s="8">
        <f t="shared" si="1"/>
        <v>-227996147</v>
      </c>
      <c r="R20" s="8"/>
      <c r="S20" s="8"/>
    </row>
    <row r="21" spans="1:19">
      <c r="A21" s="1" t="s">
        <v>19</v>
      </c>
      <c r="C21" s="8">
        <v>24682</v>
      </c>
      <c r="D21" s="8"/>
      <c r="E21" s="8">
        <v>1063598410</v>
      </c>
      <c r="F21" s="8"/>
      <c r="G21" s="8">
        <v>1075865981</v>
      </c>
      <c r="H21" s="8"/>
      <c r="I21" s="8">
        <f t="shared" si="0"/>
        <v>-12267571</v>
      </c>
      <c r="J21" s="8"/>
      <c r="K21" s="8">
        <v>24682</v>
      </c>
      <c r="L21" s="8"/>
      <c r="M21" s="8">
        <v>1063598410</v>
      </c>
      <c r="N21" s="8"/>
      <c r="O21" s="8">
        <v>1095497595</v>
      </c>
      <c r="P21" s="8"/>
      <c r="Q21" s="8">
        <f t="shared" si="1"/>
        <v>-31899185</v>
      </c>
      <c r="R21" s="8"/>
      <c r="S21" s="8"/>
    </row>
    <row r="22" spans="1:19">
      <c r="A22" s="1" t="s">
        <v>22</v>
      </c>
      <c r="C22" s="8">
        <v>1500000</v>
      </c>
      <c r="D22" s="8"/>
      <c r="E22" s="8">
        <v>1359860400</v>
      </c>
      <c r="F22" s="8"/>
      <c r="G22" s="8">
        <v>1426958775</v>
      </c>
      <c r="H22" s="8"/>
      <c r="I22" s="8">
        <f t="shared" si="0"/>
        <v>-67098375</v>
      </c>
      <c r="J22" s="8"/>
      <c r="K22" s="8">
        <v>1500000</v>
      </c>
      <c r="L22" s="8"/>
      <c r="M22" s="8">
        <v>1359860400</v>
      </c>
      <c r="N22" s="8"/>
      <c r="O22" s="8">
        <v>1617590837</v>
      </c>
      <c r="P22" s="8"/>
      <c r="Q22" s="8">
        <f t="shared" si="1"/>
        <v>-257730437</v>
      </c>
      <c r="R22" s="8"/>
      <c r="S22" s="8"/>
    </row>
    <row r="23" spans="1:19">
      <c r="A23" s="1" t="s">
        <v>18</v>
      </c>
      <c r="C23" s="8">
        <v>90000</v>
      </c>
      <c r="D23" s="8"/>
      <c r="E23" s="8">
        <v>1762450650</v>
      </c>
      <c r="F23" s="8"/>
      <c r="G23" s="8">
        <v>1950326100</v>
      </c>
      <c r="H23" s="8"/>
      <c r="I23" s="8">
        <f t="shared" si="0"/>
        <v>-187875450</v>
      </c>
      <c r="J23" s="8"/>
      <c r="K23" s="8">
        <v>90000</v>
      </c>
      <c r="L23" s="8"/>
      <c r="M23" s="8">
        <v>1762450650</v>
      </c>
      <c r="N23" s="8"/>
      <c r="O23" s="8">
        <v>2574716933</v>
      </c>
      <c r="P23" s="8"/>
      <c r="Q23" s="8">
        <f t="shared" si="1"/>
        <v>-812266283</v>
      </c>
      <c r="R23" s="8"/>
      <c r="S23" s="8"/>
    </row>
    <row r="24" spans="1:19">
      <c r="A24" s="1" t="s">
        <v>27</v>
      </c>
      <c r="C24" s="8">
        <v>375459</v>
      </c>
      <c r="D24" s="8"/>
      <c r="E24" s="8">
        <v>1388397070</v>
      </c>
      <c r="F24" s="8"/>
      <c r="G24" s="8">
        <v>1292851465</v>
      </c>
      <c r="H24" s="8"/>
      <c r="I24" s="8">
        <f t="shared" si="0"/>
        <v>95545605</v>
      </c>
      <c r="J24" s="8"/>
      <c r="K24" s="8">
        <v>375459</v>
      </c>
      <c r="L24" s="8"/>
      <c r="M24" s="8">
        <v>1388397070</v>
      </c>
      <c r="N24" s="8"/>
      <c r="O24" s="8">
        <v>1332368432</v>
      </c>
      <c r="P24" s="8"/>
      <c r="Q24" s="8">
        <f t="shared" si="1"/>
        <v>56028638</v>
      </c>
      <c r="R24" s="8"/>
      <c r="S24" s="8"/>
    </row>
    <row r="25" spans="1:19">
      <c r="A25" s="1" t="s">
        <v>42</v>
      </c>
      <c r="C25" s="8">
        <v>17505</v>
      </c>
      <c r="D25" s="8"/>
      <c r="E25" s="8">
        <v>16288600555</v>
      </c>
      <c r="F25" s="8"/>
      <c r="G25" s="8">
        <v>16065802295</v>
      </c>
      <c r="H25" s="8"/>
      <c r="I25" s="8">
        <f>E25-G25</f>
        <v>222798260</v>
      </c>
      <c r="J25" s="8"/>
      <c r="K25" s="8">
        <v>17505</v>
      </c>
      <c r="L25" s="8"/>
      <c r="M25" s="8">
        <v>16288600555</v>
      </c>
      <c r="N25" s="8"/>
      <c r="O25" s="8">
        <v>14857168896</v>
      </c>
      <c r="P25" s="8"/>
      <c r="Q25" s="8">
        <f t="shared" si="1"/>
        <v>1431431659</v>
      </c>
      <c r="R25" s="8"/>
      <c r="S25" s="8"/>
    </row>
    <row r="26" spans="1:19" ht="24.75" thickBot="1">
      <c r="C26" s="8"/>
      <c r="D26" s="8"/>
      <c r="E26" s="12">
        <f>SUM(E8:E25)</f>
        <v>38213355937</v>
      </c>
      <c r="F26" s="8"/>
      <c r="G26" s="12">
        <f>SUM(G8:G25)</f>
        <v>38784094835</v>
      </c>
      <c r="H26" s="8"/>
      <c r="I26" s="12">
        <f>SUM(I8:I25)</f>
        <v>-570738898</v>
      </c>
      <c r="J26" s="8"/>
      <c r="K26" s="8"/>
      <c r="L26" s="8"/>
      <c r="M26" s="12">
        <f>SUM(M8:M25)</f>
        <v>38213355937</v>
      </c>
      <c r="N26" s="8"/>
      <c r="O26" s="12">
        <f>SUM(O8:O25)</f>
        <v>39213932233</v>
      </c>
      <c r="P26" s="8"/>
      <c r="Q26" s="12">
        <f>SUM(Q8:Q25)</f>
        <v>-1000576296</v>
      </c>
      <c r="R26" s="8"/>
      <c r="S26" s="8"/>
    </row>
    <row r="27" spans="1:19" ht="24.75" thickTop="1">
      <c r="Q27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3"/>
  <sheetViews>
    <sheetView rightToLeft="1" topLeftCell="A4" workbookViewId="0">
      <selection activeCell="G22" sqref="G22"/>
    </sheetView>
  </sheetViews>
  <sheetFormatPr defaultRowHeight="24"/>
  <cols>
    <col min="1" max="1" width="28.8554687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5" style="1" bestFit="1" customWidth="1"/>
    <col min="6" max="6" width="1" style="1" customWidth="1"/>
    <col min="7" max="7" width="1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3</v>
      </c>
      <c r="C6" s="15" t="s">
        <v>65</v>
      </c>
      <c r="D6" s="15" t="s">
        <v>65</v>
      </c>
      <c r="E6" s="15" t="s">
        <v>65</v>
      </c>
      <c r="F6" s="15" t="s">
        <v>65</v>
      </c>
      <c r="G6" s="15" t="s">
        <v>65</v>
      </c>
      <c r="H6" s="15" t="s">
        <v>65</v>
      </c>
      <c r="I6" s="15" t="s">
        <v>65</v>
      </c>
      <c r="K6" s="15" t="s">
        <v>66</v>
      </c>
      <c r="L6" s="15" t="s">
        <v>66</v>
      </c>
      <c r="M6" s="15" t="s">
        <v>66</v>
      </c>
      <c r="N6" s="15" t="s">
        <v>66</v>
      </c>
      <c r="O6" s="15" t="s">
        <v>66</v>
      </c>
      <c r="P6" s="15" t="s">
        <v>66</v>
      </c>
      <c r="Q6" s="15" t="s">
        <v>66</v>
      </c>
    </row>
    <row r="7" spans="1:17" ht="24.75">
      <c r="A7" s="15" t="s">
        <v>3</v>
      </c>
      <c r="C7" s="15" t="s">
        <v>7</v>
      </c>
      <c r="E7" s="15" t="s">
        <v>92</v>
      </c>
      <c r="G7" s="15" t="s">
        <v>93</v>
      </c>
      <c r="I7" s="15" t="s">
        <v>95</v>
      </c>
      <c r="K7" s="15" t="s">
        <v>7</v>
      </c>
      <c r="M7" s="15" t="s">
        <v>92</v>
      </c>
      <c r="O7" s="15" t="s">
        <v>93</v>
      </c>
      <c r="Q7" s="15" t="s">
        <v>95</v>
      </c>
    </row>
    <row r="8" spans="1:17">
      <c r="A8" s="1" t="s">
        <v>25</v>
      </c>
      <c r="C8" s="8">
        <v>14370</v>
      </c>
      <c r="D8" s="8"/>
      <c r="E8" s="8">
        <v>200554361</v>
      </c>
      <c r="F8" s="8"/>
      <c r="G8" s="8">
        <v>206759784</v>
      </c>
      <c r="H8" s="8"/>
      <c r="I8" s="8">
        <f>E8-G8</f>
        <v>-6205423</v>
      </c>
      <c r="J8" s="8"/>
      <c r="K8" s="8">
        <v>34512</v>
      </c>
      <c r="L8" s="8"/>
      <c r="M8" s="8">
        <v>486670960</v>
      </c>
      <c r="N8" s="8"/>
      <c r="O8" s="8">
        <v>497174547</v>
      </c>
      <c r="P8" s="8"/>
      <c r="Q8" s="8">
        <f>M8-O8</f>
        <v>-10503587</v>
      </c>
    </row>
    <row r="9" spans="1:17">
      <c r="A9" s="1" t="s">
        <v>29</v>
      </c>
      <c r="C9" s="8">
        <v>39955</v>
      </c>
      <c r="D9" s="8"/>
      <c r="E9" s="8">
        <v>200175032</v>
      </c>
      <c r="F9" s="8"/>
      <c r="G9" s="8">
        <v>249690979</v>
      </c>
      <c r="H9" s="8"/>
      <c r="I9" s="8">
        <f t="shared" ref="I9:I30" si="0">E9-G9</f>
        <v>-49515947</v>
      </c>
      <c r="J9" s="8"/>
      <c r="K9" s="8">
        <v>181117</v>
      </c>
      <c r="L9" s="8"/>
      <c r="M9" s="8">
        <v>1909575824</v>
      </c>
      <c r="N9" s="8"/>
      <c r="O9" s="8">
        <v>1845414623</v>
      </c>
      <c r="P9" s="8"/>
      <c r="Q9" s="8">
        <f t="shared" ref="Q9:Q30" si="1">M9-O9</f>
        <v>64161201</v>
      </c>
    </row>
    <row r="10" spans="1:17">
      <c r="A10" s="1" t="s">
        <v>21</v>
      </c>
      <c r="C10" s="8">
        <v>41815</v>
      </c>
      <c r="D10" s="8"/>
      <c r="E10" s="8">
        <v>199102110</v>
      </c>
      <c r="F10" s="8"/>
      <c r="G10" s="8">
        <v>288115517</v>
      </c>
      <c r="H10" s="8"/>
      <c r="I10" s="8">
        <f t="shared" si="0"/>
        <v>-89013407</v>
      </c>
      <c r="J10" s="8"/>
      <c r="K10" s="8">
        <v>194119</v>
      </c>
      <c r="L10" s="8"/>
      <c r="M10" s="8">
        <v>928917099</v>
      </c>
      <c r="N10" s="8"/>
      <c r="O10" s="8">
        <v>1337527110</v>
      </c>
      <c r="P10" s="8"/>
      <c r="Q10" s="8">
        <f t="shared" si="1"/>
        <v>-408610011</v>
      </c>
    </row>
    <row r="11" spans="1:17">
      <c r="A11" s="1" t="s">
        <v>15</v>
      </c>
      <c r="C11" s="8">
        <v>200000</v>
      </c>
      <c r="D11" s="8"/>
      <c r="E11" s="8">
        <v>3356621121</v>
      </c>
      <c r="F11" s="8"/>
      <c r="G11" s="8">
        <v>3443123517</v>
      </c>
      <c r="H11" s="8"/>
      <c r="I11" s="8">
        <f t="shared" si="0"/>
        <v>-86502396</v>
      </c>
      <c r="J11" s="8"/>
      <c r="K11" s="8">
        <v>400000</v>
      </c>
      <c r="L11" s="8"/>
      <c r="M11" s="8">
        <v>7910813258</v>
      </c>
      <c r="N11" s="8"/>
      <c r="O11" s="8">
        <v>6886247034</v>
      </c>
      <c r="P11" s="8"/>
      <c r="Q11" s="8">
        <f t="shared" si="1"/>
        <v>1024566224</v>
      </c>
    </row>
    <row r="12" spans="1:17">
      <c r="A12" s="1" t="s">
        <v>24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38320</v>
      </c>
      <c r="L12" s="8"/>
      <c r="M12" s="8">
        <v>158081795</v>
      </c>
      <c r="N12" s="8"/>
      <c r="O12" s="8">
        <v>159237351</v>
      </c>
      <c r="P12" s="8"/>
      <c r="Q12" s="8">
        <f t="shared" si="1"/>
        <v>-1155556</v>
      </c>
    </row>
    <row r="13" spans="1:17">
      <c r="A13" s="1" t="s">
        <v>96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8">
        <v>120190</v>
      </c>
      <c r="L13" s="8"/>
      <c r="M13" s="8">
        <v>686980503</v>
      </c>
      <c r="N13" s="8"/>
      <c r="O13" s="8">
        <v>588533207</v>
      </c>
      <c r="P13" s="8"/>
      <c r="Q13" s="8">
        <f t="shared" si="1"/>
        <v>98447296</v>
      </c>
    </row>
    <row r="14" spans="1:17">
      <c r="A14" s="1" t="s">
        <v>97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8">
        <v>11853</v>
      </c>
      <c r="L14" s="8"/>
      <c r="M14" s="8">
        <v>311156812</v>
      </c>
      <c r="N14" s="8"/>
      <c r="O14" s="8">
        <v>296159058</v>
      </c>
      <c r="P14" s="8"/>
      <c r="Q14" s="8">
        <f t="shared" si="1"/>
        <v>14997754</v>
      </c>
    </row>
    <row r="15" spans="1:17">
      <c r="A15" s="1" t="s">
        <v>79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8">
        <v>27657</v>
      </c>
      <c r="L15" s="8"/>
      <c r="M15" s="8">
        <v>824773228</v>
      </c>
      <c r="N15" s="8"/>
      <c r="O15" s="8">
        <v>718733847</v>
      </c>
      <c r="P15" s="8"/>
      <c r="Q15" s="8">
        <f t="shared" si="1"/>
        <v>106039381</v>
      </c>
    </row>
    <row r="16" spans="1:17">
      <c r="A16" s="1" t="s">
        <v>17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8">
        <v>26095</v>
      </c>
      <c r="L16" s="8"/>
      <c r="M16" s="8">
        <v>588090268</v>
      </c>
      <c r="N16" s="8"/>
      <c r="O16" s="8">
        <v>340126181</v>
      </c>
      <c r="P16" s="8"/>
      <c r="Q16" s="8">
        <f t="shared" si="1"/>
        <v>247964087</v>
      </c>
    </row>
    <row r="17" spans="1:17">
      <c r="A17" s="1" t="s">
        <v>16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326012</v>
      </c>
      <c r="L17" s="8"/>
      <c r="M17" s="8">
        <v>2176771883</v>
      </c>
      <c r="N17" s="8"/>
      <c r="O17" s="8">
        <v>1698988660</v>
      </c>
      <c r="P17" s="8"/>
      <c r="Q17" s="8">
        <f t="shared" si="1"/>
        <v>477783223</v>
      </c>
    </row>
    <row r="18" spans="1:17">
      <c r="A18" s="1" t="s">
        <v>98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100712</v>
      </c>
      <c r="L18" s="8"/>
      <c r="M18" s="8">
        <v>318350632</v>
      </c>
      <c r="N18" s="8"/>
      <c r="O18" s="8">
        <v>318350632</v>
      </c>
      <c r="P18" s="8"/>
      <c r="Q18" s="8">
        <f>M18-O18</f>
        <v>0</v>
      </c>
    </row>
    <row r="19" spans="1:17">
      <c r="A19" s="1" t="s">
        <v>30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39126</v>
      </c>
      <c r="L19" s="8"/>
      <c r="M19" s="8">
        <v>1183662605</v>
      </c>
      <c r="N19" s="8"/>
      <c r="O19" s="8">
        <v>1130561774</v>
      </c>
      <c r="P19" s="8"/>
      <c r="Q19" s="8">
        <f t="shared" si="1"/>
        <v>53100831</v>
      </c>
    </row>
    <row r="20" spans="1:17">
      <c r="A20" s="1" t="s">
        <v>99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39104</v>
      </c>
      <c r="L20" s="8"/>
      <c r="M20" s="8">
        <v>1103314381</v>
      </c>
      <c r="N20" s="8"/>
      <c r="O20" s="8">
        <v>929929829</v>
      </c>
      <c r="P20" s="8"/>
      <c r="Q20" s="8">
        <f t="shared" si="1"/>
        <v>173384552</v>
      </c>
    </row>
    <row r="21" spans="1:17">
      <c r="A21" s="1" t="s">
        <v>31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5253</v>
      </c>
      <c r="L21" s="8"/>
      <c r="M21" s="8">
        <v>134251062</v>
      </c>
      <c r="N21" s="8"/>
      <c r="O21" s="8">
        <v>144591556</v>
      </c>
      <c r="P21" s="8"/>
      <c r="Q21" s="8">
        <f t="shared" si="1"/>
        <v>-10340494</v>
      </c>
    </row>
    <row r="22" spans="1:17">
      <c r="A22" s="1" t="s">
        <v>100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13047</v>
      </c>
      <c r="L22" s="8"/>
      <c r="M22" s="8">
        <v>215470753</v>
      </c>
      <c r="N22" s="8"/>
      <c r="O22" s="8">
        <v>155298441</v>
      </c>
      <c r="P22" s="8"/>
      <c r="Q22" s="8">
        <f t="shared" si="1"/>
        <v>60172312</v>
      </c>
    </row>
    <row r="23" spans="1:17">
      <c r="A23" s="1" t="s">
        <v>23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44953</v>
      </c>
      <c r="L23" s="8"/>
      <c r="M23" s="8">
        <v>491865550</v>
      </c>
      <c r="N23" s="8"/>
      <c r="O23" s="8">
        <v>422124811</v>
      </c>
      <c r="P23" s="8"/>
      <c r="Q23" s="8">
        <f t="shared" si="1"/>
        <v>69740739</v>
      </c>
    </row>
    <row r="24" spans="1:17">
      <c r="A24" s="1" t="s">
        <v>86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27423</v>
      </c>
      <c r="L24" s="8"/>
      <c r="M24" s="8">
        <v>1341172472</v>
      </c>
      <c r="N24" s="8"/>
      <c r="O24" s="8">
        <v>1374765446</v>
      </c>
      <c r="P24" s="8"/>
      <c r="Q24" s="8">
        <f t="shared" si="1"/>
        <v>-33592974</v>
      </c>
    </row>
    <row r="25" spans="1:17">
      <c r="A25" s="1" t="s">
        <v>22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421875</v>
      </c>
      <c r="L25" s="8"/>
      <c r="M25" s="8">
        <v>418945489</v>
      </c>
      <c r="N25" s="8"/>
      <c r="O25" s="8">
        <v>454947423</v>
      </c>
      <c r="P25" s="8"/>
      <c r="Q25" s="8">
        <f t="shared" si="1"/>
        <v>-36001934</v>
      </c>
    </row>
    <row r="26" spans="1:17">
      <c r="A26" s="1" t="s">
        <v>101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130801</v>
      </c>
      <c r="L26" s="8"/>
      <c r="M26" s="8">
        <v>1622251429</v>
      </c>
      <c r="N26" s="8"/>
      <c r="O26" s="8">
        <v>1397825127</v>
      </c>
      <c r="P26" s="8"/>
      <c r="Q26" s="8">
        <f t="shared" si="1"/>
        <v>224426302</v>
      </c>
    </row>
    <row r="27" spans="1:17">
      <c r="A27" s="1" t="s">
        <v>102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163</v>
      </c>
      <c r="L27" s="8"/>
      <c r="M27" s="8">
        <v>11901153</v>
      </c>
      <c r="N27" s="8"/>
      <c r="O27" s="8">
        <v>11896482</v>
      </c>
      <c r="P27" s="8"/>
      <c r="Q27" s="8">
        <f>M27-O27</f>
        <v>4671</v>
      </c>
    </row>
    <row r="28" spans="1:17">
      <c r="A28" s="1" t="s">
        <v>18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7803</v>
      </c>
      <c r="L28" s="8"/>
      <c r="M28" s="8">
        <v>272363395</v>
      </c>
      <c r="N28" s="8"/>
      <c r="O28" s="8">
        <v>218429525</v>
      </c>
      <c r="P28" s="8"/>
      <c r="Q28" s="8">
        <f t="shared" si="1"/>
        <v>53933870</v>
      </c>
    </row>
    <row r="29" spans="1:17">
      <c r="A29" s="1" t="s">
        <v>89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700000</v>
      </c>
      <c r="L29" s="8"/>
      <c r="M29" s="8">
        <v>5663367395</v>
      </c>
      <c r="N29" s="8"/>
      <c r="O29" s="8">
        <v>4063686480</v>
      </c>
      <c r="P29" s="8"/>
      <c r="Q29" s="8">
        <f t="shared" si="1"/>
        <v>1599680915</v>
      </c>
    </row>
    <row r="30" spans="1:17">
      <c r="A30" s="1" t="s">
        <v>42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5321</v>
      </c>
      <c r="L30" s="8"/>
      <c r="M30" s="8">
        <v>4633569725</v>
      </c>
      <c r="N30" s="8"/>
      <c r="O30" s="8">
        <v>4482778649</v>
      </c>
      <c r="P30" s="8"/>
      <c r="Q30" s="8">
        <f t="shared" si="1"/>
        <v>150791076</v>
      </c>
    </row>
    <row r="31" spans="1:17" ht="24.75" thickBot="1">
      <c r="E31" s="12">
        <f>SUM(E8:E30)</f>
        <v>3956452624</v>
      </c>
      <c r="F31" s="4"/>
      <c r="G31" s="12">
        <f>SUM(G8:G30)</f>
        <v>4187689797</v>
      </c>
      <c r="H31" s="4"/>
      <c r="I31" s="12">
        <f>SUM(I8:I30)</f>
        <v>-231237173</v>
      </c>
      <c r="J31" s="4"/>
      <c r="K31" s="4"/>
      <c r="L31" s="4"/>
      <c r="M31" s="12">
        <f>SUM(M8:M30)</f>
        <v>33392317671</v>
      </c>
      <c r="N31" s="4"/>
      <c r="O31" s="12">
        <f>SUM(O8:O30)</f>
        <v>29473327793</v>
      </c>
      <c r="P31" s="4"/>
      <c r="Q31" s="12">
        <f>SUM(Q8:Q30)</f>
        <v>3918989878</v>
      </c>
    </row>
    <row r="32" spans="1:17" ht="24.75" thickTop="1">
      <c r="Q32" s="3"/>
    </row>
    <row r="33" spans="17:17">
      <c r="Q33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2022-09-28T13:35:57Z</dcterms:created>
  <dcterms:modified xsi:type="dcterms:W3CDTF">2022-10-02T07:01:00Z</dcterms:modified>
</cp:coreProperties>
</file>